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309120017\Desktop\New folder (9)\"/>
    </mc:Choice>
  </mc:AlternateContent>
  <bookViews>
    <workbookView xWindow="32760" yWindow="32760" windowWidth="28800" windowHeight="12135"/>
  </bookViews>
  <sheets>
    <sheet name="Lisa 3" sheetId="4" r:id="rId1"/>
    <sheet name="Annuiteetgraafik" sheetId="5" r:id="rId2"/>
  </sheets>
  <calcPr calcId="179017"/>
  <fileRecoveryPr autoRecover="0"/>
</workbook>
</file>

<file path=xl/calcChain.xml><?xml version="1.0" encoding="utf-8"?>
<calcChain xmlns="http://schemas.openxmlformats.org/spreadsheetml/2006/main">
  <c r="E24" i="4" l="1"/>
  <c r="E25" i="4"/>
  <c r="E26" i="4"/>
  <c r="E27" i="4"/>
  <c r="E29" i="4" s="1"/>
  <c r="E28" i="4"/>
  <c r="E22" i="4"/>
  <c r="E15" i="4"/>
  <c r="E16" i="4"/>
  <c r="E17" i="4"/>
  <c r="E18" i="4"/>
  <c r="F13" i="4"/>
  <c r="E13" i="4"/>
  <c r="F29" i="4"/>
  <c r="F14" i="4"/>
  <c r="E14" i="4" s="1"/>
  <c r="E9" i="5"/>
  <c r="A16" i="5"/>
  <c r="A17" i="5"/>
  <c r="A18" i="5"/>
  <c r="A19" i="5"/>
  <c r="A20" i="5" s="1"/>
  <c r="A21" i="5" s="1"/>
  <c r="A22" i="5"/>
  <c r="A23" i="5"/>
  <c r="A24" i="5" s="1"/>
  <c r="A25" i="5" s="1"/>
  <c r="A26" i="5" s="1"/>
  <c r="A27" i="5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E11" i="5"/>
  <c r="E10" i="5"/>
  <c r="C16" i="5"/>
  <c r="D16" i="5" l="1"/>
  <c r="F16" i="5"/>
  <c r="F17" i="5" l="1"/>
  <c r="E16" i="5"/>
  <c r="G16" i="5" s="1"/>
  <c r="C17" i="5" s="1"/>
  <c r="F12" i="4"/>
  <c r="F19" i="4" s="1"/>
  <c r="F31" i="4" s="1"/>
  <c r="F34" i="4" l="1"/>
  <c r="F32" i="4"/>
  <c r="F33" i="4" s="1"/>
  <c r="F35" i="4" s="1"/>
  <c r="E12" i="4"/>
  <c r="E19" i="4" s="1"/>
  <c r="E31" i="4" s="1"/>
  <c r="E32" i="4" s="1"/>
  <c r="E33" i="4" s="1"/>
  <c r="D17" i="5"/>
  <c r="E17" i="5" s="1"/>
  <c r="G17" i="5" s="1"/>
  <c r="C18" i="5" s="1"/>
  <c r="F18" i="5"/>
  <c r="D18" i="5" l="1"/>
  <c r="F19" i="5"/>
  <c r="E18" i="5"/>
  <c r="G18" i="5" s="1"/>
  <c r="C19" i="5" s="1"/>
  <c r="D19" i="5" l="1"/>
  <c r="E19" i="5"/>
  <c r="G19" i="5" s="1"/>
  <c r="C20" i="5" s="1"/>
  <c r="F20" i="5"/>
  <c r="D20" i="5" l="1"/>
  <c r="F21" i="5"/>
  <c r="E20" i="5"/>
  <c r="G20" i="5" s="1"/>
  <c r="C21" i="5" s="1"/>
  <c r="D21" i="5" l="1"/>
  <c r="E21" i="5"/>
  <c r="G21" i="5" s="1"/>
  <c r="C22" i="5" s="1"/>
  <c r="F22" i="5"/>
  <c r="D22" i="5" l="1"/>
  <c r="F23" i="5"/>
  <c r="E22" i="5"/>
  <c r="G22" i="5" s="1"/>
  <c r="C23" i="5" s="1"/>
  <c r="D23" i="5" l="1"/>
  <c r="E23" i="5"/>
  <c r="G23" i="5" s="1"/>
  <c r="C24" i="5" s="1"/>
  <c r="F24" i="5"/>
  <c r="D24" i="5" l="1"/>
  <c r="E24" i="5"/>
  <c r="G24" i="5" s="1"/>
  <c r="C25" i="5" s="1"/>
  <c r="F25" i="5"/>
  <c r="D25" i="5" l="1"/>
  <c r="E25" i="5"/>
  <c r="G25" i="5" s="1"/>
  <c r="C26" i="5" s="1"/>
  <c r="F26" i="5"/>
  <c r="D26" i="5" l="1"/>
  <c r="F27" i="5"/>
  <c r="E26" i="5"/>
  <c r="G26" i="5" s="1"/>
  <c r="C27" i="5" s="1"/>
  <c r="D27" i="5" l="1"/>
  <c r="F28" i="5"/>
  <c r="E27" i="5"/>
  <c r="G27" i="5" s="1"/>
  <c r="C28" i="5" s="1"/>
  <c r="D28" i="5" l="1"/>
  <c r="E28" i="5"/>
  <c r="G28" i="5" s="1"/>
  <c r="C29" i="5" s="1"/>
  <c r="F29" i="5"/>
  <c r="D29" i="5" l="1"/>
  <c r="E29" i="5"/>
  <c r="G29" i="5" s="1"/>
  <c r="C30" i="5" s="1"/>
  <c r="F30" i="5"/>
  <c r="D30" i="5" l="1"/>
  <c r="F31" i="5"/>
  <c r="E30" i="5"/>
  <c r="G30" i="5" s="1"/>
  <c r="C31" i="5" s="1"/>
  <c r="D31" i="5" l="1"/>
  <c r="F32" i="5"/>
  <c r="E31" i="5"/>
  <c r="G31" i="5" s="1"/>
  <c r="C32" i="5" s="1"/>
  <c r="D32" i="5" l="1"/>
  <c r="F33" i="5"/>
  <c r="E32" i="5"/>
  <c r="G32" i="5" s="1"/>
  <c r="C33" i="5" s="1"/>
  <c r="D33" i="5" l="1"/>
  <c r="E33" i="5"/>
  <c r="G33" i="5" s="1"/>
  <c r="C34" i="5" s="1"/>
  <c r="F34" i="5"/>
  <c r="D34" i="5" l="1"/>
  <c r="F35" i="5"/>
  <c r="E34" i="5"/>
  <c r="G34" i="5" s="1"/>
  <c r="C35" i="5" s="1"/>
  <c r="D35" i="5" l="1"/>
  <c r="E35" i="5"/>
  <c r="G35" i="5" s="1"/>
  <c r="C36" i="5" s="1"/>
  <c r="F36" i="5"/>
  <c r="D36" i="5" l="1"/>
  <c r="E36" i="5"/>
  <c r="G36" i="5" s="1"/>
  <c r="C37" i="5" s="1"/>
  <c r="F37" i="5"/>
  <c r="D37" i="5" l="1"/>
  <c r="E37" i="5"/>
  <c r="G37" i="5" s="1"/>
  <c r="C38" i="5" s="1"/>
  <c r="F38" i="5"/>
  <c r="D38" i="5" l="1"/>
  <c r="F39" i="5"/>
  <c r="E38" i="5"/>
  <c r="G38" i="5" s="1"/>
  <c r="C39" i="5" s="1"/>
  <c r="D39" i="5" l="1"/>
  <c r="E39" i="5"/>
  <c r="G39" i="5" s="1"/>
  <c r="C40" i="5" s="1"/>
  <c r="F40" i="5"/>
  <c r="D40" i="5" l="1"/>
  <c r="E40" i="5"/>
  <c r="G40" i="5" s="1"/>
  <c r="C41" i="5" s="1"/>
  <c r="F41" i="5"/>
  <c r="D41" i="5" l="1"/>
  <c r="E41" i="5"/>
  <c r="G41" i="5" s="1"/>
  <c r="C42" i="5" s="1"/>
  <c r="F42" i="5"/>
  <c r="D42" i="5" l="1"/>
  <c r="F43" i="5"/>
  <c r="E42" i="5"/>
  <c r="G42" i="5" s="1"/>
  <c r="C43" i="5" s="1"/>
  <c r="D43" i="5" l="1"/>
  <c r="E43" i="5"/>
  <c r="G43" i="5" s="1"/>
  <c r="C44" i="5" s="1"/>
  <c r="F44" i="5"/>
  <c r="D44" i="5" l="1"/>
  <c r="F45" i="5"/>
  <c r="E44" i="5"/>
  <c r="G44" i="5" s="1"/>
  <c r="C45" i="5" s="1"/>
  <c r="D45" i="5" l="1"/>
  <c r="G45" i="5"/>
  <c r="C46" i="5" s="1"/>
  <c r="E45" i="5"/>
  <c r="F46" i="5"/>
  <c r="D46" i="5" l="1"/>
  <c r="F47" i="5"/>
  <c r="E46" i="5"/>
  <c r="G46" i="5" s="1"/>
  <c r="C47" i="5" s="1"/>
  <c r="D47" i="5" l="1"/>
  <c r="F48" i="5"/>
  <c r="E47" i="5"/>
  <c r="G47" i="5" s="1"/>
  <c r="C48" i="5" s="1"/>
  <c r="D48" i="5" l="1"/>
  <c r="F49" i="5"/>
  <c r="E48" i="5"/>
  <c r="G48" i="5" s="1"/>
  <c r="C49" i="5" s="1"/>
  <c r="D49" i="5" l="1"/>
  <c r="E49" i="5"/>
  <c r="G49" i="5" s="1"/>
  <c r="C50" i="5" s="1"/>
  <c r="F50" i="5"/>
  <c r="D50" i="5" l="1"/>
  <c r="F51" i="5"/>
  <c r="E50" i="5"/>
  <c r="G50" i="5" s="1"/>
  <c r="C51" i="5" s="1"/>
  <c r="D51" i="5" l="1"/>
  <c r="F52" i="5"/>
  <c r="E51" i="5"/>
  <c r="G51" i="5" s="1"/>
  <c r="C52" i="5" s="1"/>
  <c r="D52" i="5" l="1"/>
  <c r="E52" i="5"/>
  <c r="G52" i="5" s="1"/>
  <c r="C53" i="5" s="1"/>
  <c r="F53" i="5"/>
  <c r="D53" i="5" l="1"/>
  <c r="E53" i="5"/>
  <c r="G53" i="5" s="1"/>
  <c r="C54" i="5" s="1"/>
  <c r="F54" i="5"/>
  <c r="D54" i="5" l="1"/>
  <c r="F55" i="5"/>
  <c r="E54" i="5"/>
  <c r="G54" i="5" s="1"/>
  <c r="C55" i="5" s="1"/>
  <c r="D55" i="5" l="1"/>
  <c r="E55" i="5"/>
  <c r="G55" i="5" s="1"/>
  <c r="C56" i="5" s="1"/>
  <c r="F56" i="5"/>
  <c r="D56" i="5" l="1"/>
  <c r="E56" i="5" s="1"/>
  <c r="G56" i="5" s="1"/>
  <c r="C57" i="5" s="1"/>
  <c r="F57" i="5"/>
  <c r="D57" i="5" l="1"/>
  <c r="E57" i="5"/>
  <c r="G57" i="5" s="1"/>
  <c r="C58" i="5" s="1"/>
  <c r="F58" i="5"/>
  <c r="D58" i="5" l="1"/>
  <c r="F59" i="5"/>
  <c r="E58" i="5"/>
  <c r="G58" i="5" s="1"/>
  <c r="C59" i="5" s="1"/>
  <c r="D59" i="5" l="1"/>
  <c r="E59" i="5"/>
  <c r="G59" i="5" s="1"/>
  <c r="C60" i="5" s="1"/>
  <c r="F60" i="5"/>
  <c r="D60" i="5" l="1"/>
  <c r="E60" i="5" s="1"/>
  <c r="G60" i="5" s="1"/>
  <c r="C61" i="5" s="1"/>
  <c r="F61" i="5"/>
  <c r="D61" i="5" l="1"/>
  <c r="F62" i="5"/>
  <c r="E61" i="5"/>
  <c r="G61" i="5" s="1"/>
  <c r="C62" i="5" s="1"/>
  <c r="D62" i="5" l="1"/>
  <c r="E62" i="5"/>
  <c r="G62" i="5" s="1"/>
  <c r="C63" i="5" s="1"/>
  <c r="F63" i="5"/>
  <c r="D63" i="5" l="1"/>
  <c r="E63" i="5" s="1"/>
  <c r="G63" i="5" s="1"/>
  <c r="C64" i="5" s="1"/>
  <c r="F64" i="5"/>
  <c r="D64" i="5" l="1"/>
  <c r="E64" i="5" s="1"/>
  <c r="G64" i="5" s="1"/>
  <c r="C65" i="5" s="1"/>
  <c r="F65" i="5"/>
  <c r="D65" i="5" l="1"/>
  <c r="F66" i="5"/>
  <c r="E65" i="5"/>
  <c r="G65" i="5" s="1"/>
  <c r="C66" i="5" s="1"/>
  <c r="D66" i="5" l="1"/>
  <c r="F67" i="5"/>
  <c r="E66" i="5"/>
  <c r="G66" i="5" s="1"/>
  <c r="C67" i="5" s="1"/>
  <c r="D67" i="5" l="1"/>
  <c r="F68" i="5"/>
  <c r="E67" i="5"/>
  <c r="G67" i="5" s="1"/>
  <c r="C68" i="5" s="1"/>
  <c r="D68" i="5" l="1"/>
  <c r="E68" i="5"/>
  <c r="G68" i="5" s="1"/>
  <c r="C69" i="5" s="1"/>
  <c r="F69" i="5"/>
  <c r="D69" i="5" l="1"/>
  <c r="F70" i="5"/>
  <c r="E69" i="5"/>
  <c r="G69" i="5" s="1"/>
  <c r="C70" i="5" s="1"/>
  <c r="D70" i="5" l="1"/>
  <c r="F71" i="5"/>
  <c r="E70" i="5"/>
  <c r="G70" i="5" s="1"/>
  <c r="C71" i="5" s="1"/>
  <c r="D71" i="5" l="1"/>
  <c r="F72" i="5"/>
  <c r="E71" i="5"/>
  <c r="G71" i="5" s="1"/>
  <c r="C72" i="5" s="1"/>
  <c r="D72" i="5" l="1"/>
  <c r="E72" i="5"/>
  <c r="G72" i="5" s="1"/>
  <c r="C73" i="5" s="1"/>
  <c r="F73" i="5"/>
  <c r="D73" i="5" l="1"/>
  <c r="F74" i="5"/>
  <c r="E73" i="5"/>
  <c r="G73" i="5" s="1"/>
  <c r="C74" i="5" s="1"/>
  <c r="D74" i="5" l="1"/>
  <c r="E74" i="5"/>
  <c r="G74" i="5" s="1"/>
  <c r="C75" i="5" s="1"/>
  <c r="F75" i="5"/>
  <c r="D75" i="5" l="1"/>
  <c r="E75" i="5"/>
  <c r="G75" i="5" s="1"/>
  <c r="C76" i="5" s="1"/>
  <c r="F76" i="5"/>
  <c r="D76" i="5" l="1"/>
  <c r="E76" i="5"/>
  <c r="G76" i="5" s="1"/>
  <c r="C77" i="5" s="1"/>
  <c r="F77" i="5"/>
  <c r="D77" i="5" l="1"/>
  <c r="F78" i="5"/>
  <c r="E77" i="5"/>
  <c r="G77" i="5" s="1"/>
  <c r="C78" i="5" s="1"/>
  <c r="D78" i="5" l="1"/>
  <c r="E78" i="5"/>
  <c r="G78" i="5" s="1"/>
  <c r="C79" i="5" s="1"/>
  <c r="F79" i="5"/>
  <c r="D79" i="5" l="1"/>
  <c r="E79" i="5"/>
  <c r="G79" i="5" s="1"/>
  <c r="C80" i="5" s="1"/>
  <c r="F80" i="5"/>
  <c r="D80" i="5" l="1"/>
  <c r="E80" i="5"/>
  <c r="G80" i="5" s="1"/>
  <c r="C81" i="5" s="1"/>
  <c r="F81" i="5"/>
  <c r="D81" i="5" l="1"/>
  <c r="F82" i="5"/>
  <c r="E81" i="5"/>
  <c r="G81" i="5" s="1"/>
  <c r="C82" i="5" s="1"/>
  <c r="D82" i="5" l="1"/>
  <c r="F83" i="5"/>
  <c r="E82" i="5"/>
  <c r="G82" i="5" s="1"/>
  <c r="C83" i="5" s="1"/>
  <c r="D83" i="5" l="1"/>
  <c r="F84" i="5"/>
  <c r="E83" i="5"/>
  <c r="G83" i="5" s="1"/>
  <c r="C84" i="5" s="1"/>
  <c r="D84" i="5" l="1"/>
  <c r="E84" i="5"/>
  <c r="G84" i="5" s="1"/>
  <c r="C85" i="5" s="1"/>
  <c r="F85" i="5"/>
  <c r="D85" i="5" l="1"/>
  <c r="F86" i="5"/>
  <c r="E85" i="5"/>
  <c r="G85" i="5" s="1"/>
  <c r="C86" i="5" s="1"/>
  <c r="D86" i="5" l="1"/>
  <c r="F87" i="5"/>
  <c r="E86" i="5"/>
  <c r="G86" i="5" s="1"/>
  <c r="C87" i="5" s="1"/>
  <c r="D87" i="5" l="1"/>
  <c r="F88" i="5"/>
  <c r="E87" i="5"/>
  <c r="G87" i="5" s="1"/>
  <c r="C88" i="5" s="1"/>
  <c r="D88" i="5" l="1"/>
  <c r="E88" i="5"/>
  <c r="G88" i="5" s="1"/>
  <c r="C89" i="5" s="1"/>
  <c r="F89" i="5"/>
  <c r="D89" i="5" l="1"/>
  <c r="F90" i="5"/>
  <c r="E89" i="5"/>
  <c r="G89" i="5" s="1"/>
  <c r="C90" i="5" s="1"/>
  <c r="D90" i="5" l="1"/>
  <c r="E90" i="5"/>
  <c r="G90" i="5" s="1"/>
  <c r="C91" i="5" s="1"/>
  <c r="F91" i="5"/>
  <c r="D91" i="5" l="1"/>
  <c r="E91" i="5"/>
  <c r="G91" i="5" s="1"/>
  <c r="C92" i="5" s="1"/>
  <c r="F92" i="5"/>
  <c r="D92" i="5" l="1"/>
  <c r="E92" i="5"/>
  <c r="G92" i="5" s="1"/>
  <c r="C93" i="5" s="1"/>
  <c r="F93" i="5"/>
  <c r="D93" i="5" l="1"/>
  <c r="F94" i="5"/>
  <c r="E93" i="5"/>
  <c r="G93" i="5" s="1"/>
  <c r="C94" i="5" s="1"/>
  <c r="D94" i="5" l="1"/>
  <c r="E94" i="5"/>
  <c r="G94" i="5" s="1"/>
  <c r="C95" i="5" s="1"/>
  <c r="F95" i="5"/>
  <c r="D95" i="5" l="1"/>
  <c r="E95" i="5"/>
  <c r="G95" i="5" s="1"/>
  <c r="C96" i="5" s="1"/>
  <c r="F96" i="5"/>
  <c r="D96" i="5" l="1"/>
  <c r="E96" i="5"/>
  <c r="G96" i="5" s="1"/>
  <c r="C97" i="5" s="1"/>
  <c r="F97" i="5"/>
  <c r="D97" i="5" l="1"/>
  <c r="F98" i="5"/>
  <c r="E97" i="5"/>
  <c r="G97" i="5" s="1"/>
  <c r="C98" i="5" s="1"/>
  <c r="D98" i="5" l="1"/>
  <c r="E98" i="5" s="1"/>
  <c r="G98" i="5" s="1"/>
  <c r="C99" i="5" s="1"/>
  <c r="F99" i="5"/>
  <c r="D99" i="5" l="1"/>
  <c r="F100" i="5"/>
  <c r="E99" i="5"/>
  <c r="G99" i="5" s="1"/>
  <c r="C100" i="5" s="1"/>
  <c r="D100" i="5" l="1"/>
  <c r="E100" i="5"/>
  <c r="G100" i="5" s="1"/>
  <c r="C101" i="5" s="1"/>
  <c r="F101" i="5"/>
  <c r="D101" i="5" l="1"/>
  <c r="F102" i="5"/>
  <c r="E101" i="5"/>
  <c r="G101" i="5" s="1"/>
  <c r="C102" i="5" s="1"/>
  <c r="D102" i="5" l="1"/>
  <c r="F103" i="5"/>
  <c r="E102" i="5"/>
  <c r="G102" i="5" s="1"/>
  <c r="C103" i="5" s="1"/>
  <c r="D103" i="5" l="1"/>
  <c r="F104" i="5"/>
  <c r="E103" i="5"/>
  <c r="G103" i="5" s="1"/>
  <c r="C104" i="5" s="1"/>
  <c r="D104" i="5" l="1"/>
  <c r="E104" i="5"/>
  <c r="G104" i="5" s="1"/>
  <c r="C105" i="5" s="1"/>
  <c r="F105" i="5"/>
  <c r="D105" i="5" l="1"/>
  <c r="F106" i="5"/>
  <c r="E105" i="5"/>
  <c r="G105" i="5" s="1"/>
  <c r="C106" i="5" s="1"/>
  <c r="D106" i="5" l="1"/>
  <c r="E106" i="5"/>
  <c r="G106" i="5" s="1"/>
  <c r="C107" i="5" s="1"/>
  <c r="F107" i="5"/>
  <c r="D107" i="5" l="1"/>
  <c r="E107" i="5"/>
  <c r="G107" i="5" s="1"/>
  <c r="C108" i="5" s="1"/>
  <c r="F108" i="5"/>
  <c r="D108" i="5" l="1"/>
  <c r="E108" i="5"/>
  <c r="G108" i="5" s="1"/>
  <c r="C109" i="5" s="1"/>
  <c r="F109" i="5"/>
  <c r="D109" i="5" l="1"/>
  <c r="F110" i="5"/>
  <c r="E109" i="5"/>
  <c r="G109" i="5" s="1"/>
  <c r="C110" i="5" s="1"/>
  <c r="D110" i="5" l="1"/>
  <c r="E110" i="5"/>
  <c r="G110" i="5" s="1"/>
  <c r="C111" i="5" s="1"/>
  <c r="F111" i="5"/>
  <c r="D111" i="5" l="1"/>
  <c r="E111" i="5"/>
  <c r="G111" i="5" s="1"/>
  <c r="C112" i="5" s="1"/>
  <c r="F112" i="5"/>
  <c r="D112" i="5" l="1"/>
  <c r="E112" i="5"/>
  <c r="G112" i="5" s="1"/>
  <c r="C113" i="5" s="1"/>
  <c r="F113" i="5"/>
  <c r="D113" i="5" l="1"/>
  <c r="F114" i="5"/>
  <c r="E113" i="5"/>
  <c r="G113" i="5" s="1"/>
  <c r="C114" i="5" s="1"/>
  <c r="D114" i="5" l="1"/>
  <c r="F115" i="5"/>
  <c r="E114" i="5"/>
  <c r="G114" i="5" s="1"/>
  <c r="C115" i="5" s="1"/>
  <c r="D115" i="5" l="1"/>
  <c r="F116" i="5"/>
  <c r="E115" i="5"/>
  <c r="G115" i="5" s="1"/>
  <c r="C116" i="5" s="1"/>
  <c r="D116" i="5" l="1"/>
  <c r="E116" i="5"/>
  <c r="G116" i="5" s="1"/>
  <c r="C117" i="5" s="1"/>
  <c r="F117" i="5"/>
  <c r="D117" i="5" l="1"/>
  <c r="F118" i="5"/>
  <c r="E117" i="5"/>
  <c r="G117" i="5" s="1"/>
  <c r="C118" i="5" s="1"/>
  <c r="D118" i="5" l="1"/>
  <c r="F119" i="5"/>
  <c r="E118" i="5"/>
  <c r="G118" i="5" s="1"/>
  <c r="C119" i="5" s="1"/>
  <c r="D119" i="5" l="1"/>
  <c r="F120" i="5"/>
  <c r="E119" i="5"/>
  <c r="G119" i="5" s="1"/>
  <c r="C120" i="5" s="1"/>
  <c r="D120" i="5" l="1"/>
  <c r="E120" i="5"/>
  <c r="G120" i="5" s="1"/>
  <c r="C121" i="5" s="1"/>
  <c r="F121" i="5"/>
  <c r="D121" i="5" l="1"/>
  <c r="F122" i="5"/>
  <c r="E121" i="5"/>
  <c r="G121" i="5" s="1"/>
  <c r="C122" i="5" s="1"/>
  <c r="D122" i="5" l="1"/>
  <c r="E122" i="5"/>
  <c r="G122" i="5" s="1"/>
  <c r="C123" i="5" s="1"/>
  <c r="F123" i="5"/>
  <c r="D123" i="5" l="1"/>
  <c r="E123" i="5"/>
  <c r="G123" i="5" s="1"/>
  <c r="C124" i="5" s="1"/>
  <c r="F124" i="5"/>
  <c r="D124" i="5" l="1"/>
  <c r="E124" i="5"/>
  <c r="G124" i="5" s="1"/>
  <c r="C125" i="5" s="1"/>
  <c r="F125" i="5"/>
  <c r="D125" i="5" l="1"/>
  <c r="F126" i="5"/>
  <c r="E125" i="5"/>
  <c r="G125" i="5" s="1"/>
  <c r="C126" i="5" s="1"/>
  <c r="D126" i="5" l="1"/>
  <c r="E126" i="5"/>
  <c r="G126" i="5" s="1"/>
  <c r="C127" i="5" s="1"/>
  <c r="F127" i="5"/>
  <c r="D127" i="5" l="1"/>
  <c r="E127" i="5"/>
  <c r="G127" i="5" s="1"/>
  <c r="C128" i="5" s="1"/>
  <c r="F128" i="5"/>
  <c r="D128" i="5" l="1"/>
  <c r="E128" i="5"/>
  <c r="G128" i="5" s="1"/>
  <c r="C129" i="5" s="1"/>
  <c r="F129" i="5"/>
  <c r="D129" i="5" l="1"/>
  <c r="F130" i="5"/>
  <c r="E129" i="5"/>
  <c r="G129" i="5" s="1"/>
  <c r="C130" i="5" s="1"/>
  <c r="D130" i="5" l="1"/>
  <c r="F131" i="5"/>
  <c r="E130" i="5"/>
  <c r="G130" i="5" s="1"/>
  <c r="C131" i="5" s="1"/>
  <c r="D131" i="5" l="1"/>
  <c r="F132" i="5"/>
  <c r="E131" i="5"/>
  <c r="G131" i="5" s="1"/>
  <c r="C132" i="5" s="1"/>
  <c r="D132" i="5" l="1"/>
  <c r="E132" i="5"/>
  <c r="G132" i="5" s="1"/>
  <c r="C133" i="5" s="1"/>
  <c r="F133" i="5"/>
  <c r="D133" i="5" l="1"/>
  <c r="F134" i="5"/>
  <c r="E133" i="5"/>
  <c r="G133" i="5" s="1"/>
  <c r="C134" i="5" s="1"/>
  <c r="D134" i="5" l="1"/>
  <c r="F135" i="5"/>
  <c r="E134" i="5"/>
  <c r="G134" i="5" s="1"/>
  <c r="C135" i="5" s="1"/>
  <c r="D135" i="5" l="1"/>
  <c r="E135" i="5"/>
  <c r="G135" i="5" s="1"/>
</calcChain>
</file>

<file path=xl/sharedStrings.xml><?xml version="1.0" encoding="utf-8"?>
<sst xmlns="http://schemas.openxmlformats.org/spreadsheetml/2006/main" count="72" uniqueCount="62">
  <si>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</si>
  <si>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</si>
  <si>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</si>
  <si>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</si>
  <si>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</si>
  <si>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</si>
  <si>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</si>
  <si>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summa kuus</t>
  </si>
  <si>
    <t>Käibemaks</t>
  </si>
  <si>
    <t>Üürnik</t>
  </si>
  <si>
    <t>Üüripinna aadress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</si>
  <si>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</si>
  <si>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</si>
  <si>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</si>
  <si>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</si>
  <si>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</si>
  <si>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</si>
  <si>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</si>
  <si>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</si>
  <si>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 xml:space="preserve">Remonttööd </t>
  </si>
  <si>
    <t>Tarbimisteenused</t>
  </si>
  <si>
    <t>ÜÜR JA KÕRVALTEENUSTE TASUD KÄIBEMAKSUTA (perioodil)</t>
  </si>
  <si>
    <t>ÜÜR JA KÕRVALTEENUSTE TASUD KOOS KÄIBEMAKSUGA (perioodil)</t>
  </si>
  <si>
    <t>Heakord</t>
  </si>
  <si>
    <t>Tüüptingimuste punktil 3.15.2 põhinev tasaarvestus</t>
  </si>
  <si>
    <t>ei muutu</t>
  </si>
  <si>
    <t>teenuse hinna muutus</t>
  </si>
  <si>
    <t xml:space="preserve"> </t>
  </si>
  <si>
    <t>Muutmise alus</t>
  </si>
  <si>
    <t>indekseerimine</t>
  </si>
  <si>
    <t>Üüripind (hooned) kolm lepingut kokku</t>
  </si>
  <si>
    <t>Netoüür/kapitalikomponent</t>
  </si>
  <si>
    <t>Politsei- ja Piirivalveamet</t>
  </si>
  <si>
    <t>Maksete algus</t>
  </si>
  <si>
    <t>Maksete arv</t>
  </si>
  <si>
    <t>kuud</t>
  </si>
  <si>
    <t>EUR (km-ta)</t>
  </si>
  <si>
    <t>Üürniku osakaal</t>
  </si>
  <si>
    <t>Kapitali algväärtus</t>
  </si>
  <si>
    <t>Kapitali lõppväärtus</t>
  </si>
  <si>
    <t>Kapitali tulumäär 2017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</si>
  <si>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</si>
  <si>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</si>
  <si>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</si>
  <si>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</si>
  <si>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</si>
  <si>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</si>
  <si>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</si>
  <si>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Kinnistu jääkmaksumus 31.12.2017</t>
  </si>
  <si>
    <t>Lisa 3 üürilepingule nr Ü13459/17</t>
  </si>
  <si>
    <t>-</t>
  </si>
  <si>
    <t>Üürnik:</t>
  </si>
  <si>
    <t>Tugiteenused (720, 740)</t>
  </si>
  <si>
    <r>
      <t>m</t>
    </r>
    <r>
      <rPr>
        <vertAlign val="superscript"/>
        <sz val="11"/>
        <color indexed="8"/>
        <rFont val="Calibri"/>
        <family val="1"/>
        <charset val="186"/>
      </rPr>
      <t>2</t>
    </r>
  </si>
  <si>
    <r>
      <t>EUR/m</t>
    </r>
    <r>
      <rPr>
        <vertAlign val="superscript"/>
        <sz val="11"/>
        <color indexed="8"/>
        <rFont val="Calibri"/>
        <family val="1"/>
        <charset val="186"/>
      </rPr>
      <t>2</t>
    </r>
  </si>
  <si>
    <t>PPA</t>
  </si>
  <si>
    <t>SMIT</t>
  </si>
  <si>
    <t>Remonttööd (sisustus)</t>
  </si>
  <si>
    <t>Üür ja kõrvalteenuste tasu 01.01.2019 - 31.12.2019</t>
  </si>
  <si>
    <t>Sadama tn 26, Kärdla</t>
  </si>
  <si>
    <t xml:space="preserve">Kapitalikomponendi annuiteetmaksegraafik - Sadama tn 26, Kärdla </t>
  </si>
  <si>
    <t>12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</si>
</sst>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0.0%"/>
    <numFmt numFmtId="167" formatCode="d&quot;.&quot;mm&quot;.&quot;yyyy"/>
    <numFmt numFmtId="168" formatCode="0.000%"/>
    <numFmt numFmtId="169" formatCode="#,##0.00&quot; &quot;;[Red]&quot;-&quot;#,##0.00&quot; &quot;"/>
    <numFmt numFmtId="170" formatCode="0.000000000000000000%"/>
  </numFmts>
  <fonts count="26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</font>
    <font>
      <b/>
      <sz val="11"/>
      <name val="Times New Roman"/>
      <family val="1"/>
    </font>
    <font>
      <vertAlign val="superscript"/>
      <sz val="11"/>
      <color indexed="8"/>
      <name val="Calibri"/>
      <family val="1"/>
      <charset val="186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6" fillId="0" borderId="0" applyFont="0" applyFill="0" applyBorder="0" applyAlignment="0" applyProtection="0"/>
  </cellStyleXfs>
  <cellXfs count="153">
    <xf numFmtId="0" fontId="0" fillId="0" borderId="0" xfId="0"/>
    <xf numFmtId="0" fontId="7" fillId="2" borderId="0" xfId="1" applyFont="1" applyFill="1"/>
    <xf numFmtId="0" fontId="8" fillId="3" borderId="0" xfId="1" applyFont="1" applyFill="1" applyAlignment="1">
      <alignment horizontal="right"/>
    </xf>
    <xf numFmtId="0" fontId="0" fillId="0" borderId="0" xfId="0" applyFont="1"/>
    <xf numFmtId="0" fontId="1" fillId="3" borderId="0" xfId="1" applyFont="1" applyFill="1"/>
    <xf numFmtId="0" fontId="1" fillId="3" borderId="0" xfId="1" applyFont="1" applyFill="1" applyAlignment="1">
      <alignment horizontal="right"/>
    </xf>
    <xf numFmtId="0" fontId="9" fillId="3" borderId="0" xfId="1" applyFont="1" applyFill="1"/>
    <xf numFmtId="0" fontId="10" fillId="3" borderId="0" xfId="1" applyFont="1" applyFill="1"/>
    <xf numFmtId="4" fontId="7" fillId="3" borderId="0" xfId="1" applyNumberFormat="1" applyFont="1" applyFill="1"/>
    <xf numFmtId="0" fontId="7" fillId="4" borderId="1" xfId="1" applyFont="1" applyFill="1" applyBorder="1"/>
    <xf numFmtId="0" fontId="7" fillId="3" borderId="2" xfId="1" applyFont="1" applyFill="1" applyBorder="1"/>
    <xf numFmtId="0" fontId="0" fillId="2" borderId="2" xfId="0" applyFont="1" applyFill="1" applyBorder="1"/>
    <xf numFmtId="167" fontId="7" fillId="4" borderId="2" xfId="1" applyNumberFormat="1" applyFont="1" applyFill="1" applyBorder="1"/>
    <xf numFmtId="0" fontId="7" fillId="4" borderId="3" xfId="1" applyFont="1" applyFill="1" applyBorder="1"/>
    <xf numFmtId="0" fontId="7" fillId="4" borderId="4" xfId="1" applyFont="1" applyFill="1" applyBorder="1"/>
    <xf numFmtId="0" fontId="7" fillId="3" borderId="0" xfId="1" applyFont="1" applyFill="1" applyBorder="1"/>
    <xf numFmtId="0" fontId="0" fillId="2" borderId="0" xfId="0" applyFont="1" applyFill="1" applyBorder="1"/>
    <xf numFmtId="0" fontId="7" fillId="4" borderId="0" xfId="1" applyFont="1" applyFill="1" applyBorder="1"/>
    <xf numFmtId="0" fontId="7" fillId="4" borderId="5" xfId="1" applyFont="1" applyFill="1" applyBorder="1"/>
    <xf numFmtId="3" fontId="7" fillId="4" borderId="0" xfId="1" applyNumberFormat="1" applyFont="1" applyFill="1" applyBorder="1"/>
    <xf numFmtId="10" fontId="7" fillId="4" borderId="0" xfId="2" applyNumberFormat="1" applyFont="1" applyFill="1" applyBorder="1"/>
    <xf numFmtId="0" fontId="7" fillId="4" borderId="6" xfId="1" applyFont="1" applyFill="1" applyBorder="1"/>
    <xf numFmtId="0" fontId="7" fillId="3" borderId="7" xfId="1" applyFont="1" applyFill="1" applyBorder="1"/>
    <xf numFmtId="0" fontId="0" fillId="2" borderId="7" xfId="0" applyFont="1" applyFill="1" applyBorder="1"/>
    <xf numFmtId="168" fontId="7" fillId="4" borderId="7" xfId="1" applyNumberFormat="1" applyFont="1" applyFill="1" applyBorder="1"/>
    <xf numFmtId="0" fontId="7" fillId="4" borderId="8" xfId="1" applyFont="1" applyFill="1" applyBorder="1"/>
    <xf numFmtId="0" fontId="11" fillId="2" borderId="0" xfId="1" applyFont="1" applyFill="1"/>
    <xf numFmtId="0" fontId="0" fillId="2" borderId="0" xfId="0" applyFont="1" applyFill="1"/>
    <xf numFmtId="168" fontId="7" fillId="4" borderId="0" xfId="1" applyNumberFormat="1" applyFont="1" applyFill="1" applyBorder="1"/>
    <xf numFmtId="0" fontId="12" fillId="3" borderId="14" xfId="1" applyFont="1" applyFill="1" applyBorder="1" applyAlignment="1">
      <alignment horizontal="right"/>
    </xf>
    <xf numFmtId="167" fontId="13" fillId="3" borderId="0" xfId="1" applyNumberFormat="1" applyFont="1" applyFill="1"/>
    <xf numFmtId="0" fontId="7" fillId="3" borderId="0" xfId="1" applyFont="1" applyFill="1"/>
    <xf numFmtId="169" fontId="7" fillId="3" borderId="0" xfId="1" applyNumberFormat="1" applyFont="1" applyFill="1"/>
    <xf numFmtId="0" fontId="14" fillId="0" borderId="0" xfId="0" applyFont="1"/>
    <xf numFmtId="0" fontId="15" fillId="0" borderId="0" xfId="0" applyFont="1" applyFill="1" applyAlignment="1">
      <alignment horizontal="right"/>
    </xf>
    <xf numFmtId="0" fontId="14" fillId="0" borderId="0" xfId="0" applyFont="1" applyFill="1" applyBorder="1"/>
    <xf numFmtId="0" fontId="14" fillId="0" borderId="9" xfId="0" applyFont="1" applyBorder="1"/>
    <xf numFmtId="0" fontId="16" fillId="0" borderId="0" xfId="0" applyFont="1" applyFill="1" applyBorder="1"/>
    <xf numFmtId="0" fontId="14" fillId="0" borderId="0" xfId="0" applyFont="1" applyFill="1"/>
    <xf numFmtId="166" fontId="14" fillId="0" borderId="0" xfId="2" applyNumberFormat="1" applyFont="1" applyFill="1" applyBorder="1"/>
    <xf numFmtId="0" fontId="14" fillId="0" borderId="0" xfId="0" applyFont="1" applyAlignment="1">
      <alignment horizontal="right"/>
    </xf>
    <xf numFmtId="0" fontId="16" fillId="0" borderId="9" xfId="0" applyFont="1" applyBorder="1"/>
    <xf numFmtId="9" fontId="14" fillId="0" borderId="0" xfId="2" applyFont="1"/>
    <xf numFmtId="1" fontId="14" fillId="0" borderId="0" xfId="0" applyNumberFormat="1" applyFont="1"/>
    <xf numFmtId="10" fontId="14" fillId="0" borderId="0" xfId="2" applyNumberFormat="1" applyFont="1" applyFill="1" applyBorder="1"/>
    <xf numFmtId="0" fontId="2" fillId="0" borderId="9" xfId="0" applyFont="1" applyFill="1" applyBorder="1"/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9" fontId="16" fillId="0" borderId="0" xfId="0" applyNumberFormat="1" applyFont="1" applyFill="1" applyBorder="1"/>
    <xf numFmtId="0" fontId="18" fillId="0" borderId="0" xfId="0" applyFont="1"/>
    <xf numFmtId="0" fontId="16" fillId="0" borderId="0" xfId="0" applyFont="1"/>
    <xf numFmtId="0" fontId="16" fillId="0" borderId="9" xfId="0" applyFont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5" fontId="14" fillId="0" borderId="0" xfId="0" applyNumberFormat="1" applyFont="1"/>
    <xf numFmtId="165" fontId="16" fillId="0" borderId="0" xfId="0" applyNumberFormat="1" applyFont="1"/>
    <xf numFmtId="0" fontId="16" fillId="0" borderId="0" xfId="0" applyFont="1" applyBorder="1" applyAlignment="1">
      <alignment horizontal="right"/>
    </xf>
    <xf numFmtId="0" fontId="16" fillId="5" borderId="10" xfId="0" applyFont="1" applyFill="1" applyBorder="1" applyAlignment="1">
      <alignment horizontal="left"/>
    </xf>
    <xf numFmtId="0" fontId="16" fillId="5" borderId="2" xfId="0" applyFont="1" applyFill="1" applyBorder="1"/>
    <xf numFmtId="0" fontId="16" fillId="5" borderId="11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2" borderId="10" xfId="0" applyFont="1" applyFill="1" applyBorder="1"/>
    <xf numFmtId="0" fontId="14" fillId="2" borderId="12" xfId="0" applyFont="1" applyFill="1" applyBorder="1"/>
    <xf numFmtId="3" fontId="14" fillId="0" borderId="0" xfId="0" applyNumberFormat="1" applyFont="1"/>
    <xf numFmtId="4" fontId="14" fillId="0" borderId="0" xfId="0" applyNumberFormat="1" applyFont="1"/>
    <xf numFmtId="2" fontId="14" fillId="0" borderId="0" xfId="0" applyNumberFormat="1" applyFont="1"/>
    <xf numFmtId="0" fontId="14" fillId="0" borderId="9" xfId="0" applyFont="1" applyBorder="1" applyAlignment="1">
      <alignment horizontal="center"/>
    </xf>
    <xf numFmtId="0" fontId="14" fillId="0" borderId="13" xfId="0" applyFont="1" applyBorder="1"/>
    <xf numFmtId="0" fontId="14" fillId="0" borderId="6" xfId="0" applyFont="1" applyBorder="1"/>
    <xf numFmtId="0" fontId="14" fillId="0" borderId="10" xfId="0" applyFont="1" applyBorder="1"/>
    <xf numFmtId="2" fontId="14" fillId="0" borderId="0" xfId="0" applyNumberFormat="1" applyFont="1" applyAlignment="1">
      <alignment horizontal="right"/>
    </xf>
    <xf numFmtId="0" fontId="14" fillId="0" borderId="9" xfId="0" applyFont="1" applyBorder="1" applyAlignment="1"/>
    <xf numFmtId="0" fontId="14" fillId="0" borderId="10" xfId="0" applyFont="1" applyBorder="1" applyAlignment="1"/>
    <xf numFmtId="3" fontId="19" fillId="0" borderId="0" xfId="0" applyNumberFormat="1" applyFont="1"/>
    <xf numFmtId="4" fontId="19" fillId="0" borderId="0" xfId="0" applyNumberFormat="1" applyFont="1"/>
    <xf numFmtId="0" fontId="16" fillId="5" borderId="10" xfId="0" applyFont="1" applyFill="1" applyBorder="1" applyAlignment="1">
      <alignment horizontal="center"/>
    </xf>
    <xf numFmtId="0" fontId="16" fillId="5" borderId="12" xfId="0" applyFont="1" applyFill="1" applyBorder="1"/>
    <xf numFmtId="0" fontId="14" fillId="5" borderId="11" xfId="0" applyFont="1" applyFill="1" applyBorder="1"/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Border="1"/>
    <xf numFmtId="0" fontId="14" fillId="2" borderId="5" xfId="0" applyFont="1" applyFill="1" applyBorder="1"/>
    <xf numFmtId="4" fontId="14" fillId="0" borderId="0" xfId="0" applyNumberFormat="1" applyFont="1" applyAlignment="1">
      <alignment wrapText="1"/>
    </xf>
    <xf numFmtId="0" fontId="14" fillId="0" borderId="2" xfId="0" applyFont="1" applyBorder="1" applyAlignment="1"/>
    <xf numFmtId="0" fontId="16" fillId="6" borderId="10" xfId="0" applyFont="1" applyFill="1" applyBorder="1" applyAlignment="1">
      <alignment horizontal="left"/>
    </xf>
    <xf numFmtId="0" fontId="16" fillId="6" borderId="12" xfId="0" applyFont="1" applyFill="1" applyBorder="1"/>
    <xf numFmtId="0" fontId="14" fillId="6" borderId="11" xfId="0" applyFont="1" applyFill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>
      <alignment horizontal="left" wrapText="1"/>
    </xf>
    <xf numFmtId="9" fontId="2" fillId="0" borderId="0" xfId="0" applyNumberFormat="1" applyFont="1" applyFill="1" applyBorder="1" applyAlignment="1">
      <alignment horizontal="left"/>
    </xf>
    <xf numFmtId="4" fontId="16" fillId="0" borderId="0" xfId="0" applyNumberFormat="1" applyFont="1" applyBorder="1" applyAlignment="1">
      <alignment horizontal="left"/>
    </xf>
    <xf numFmtId="4" fontId="2" fillId="0" borderId="0" xfId="0" applyNumberFormat="1" applyFont="1" applyBorder="1"/>
    <xf numFmtId="0" fontId="18" fillId="0" borderId="0" xfId="0" applyFont="1" applyAlignment="1">
      <alignment horizontal="left" wrapText="1"/>
    </xf>
    <xf numFmtId="0" fontId="20" fillId="0" borderId="0" xfId="0" applyFont="1"/>
    <xf numFmtId="10" fontId="14" fillId="0" borderId="0" xfId="2" applyNumberFormat="1" applyFont="1"/>
    <xf numFmtId="0" fontId="21" fillId="0" borderId="0" xfId="0" applyFont="1"/>
    <xf numFmtId="10" fontId="0" fillId="0" borderId="0" xfId="0" applyNumberFormat="1"/>
    <xf numFmtId="10" fontId="6" fillId="0" borderId="0" xfId="2" applyNumberFormat="1" applyFont="1"/>
    <xf numFmtId="0" fontId="0" fillId="0" borderId="0" xfId="0" applyFont="1" applyBorder="1"/>
    <xf numFmtId="0" fontId="0" fillId="0" borderId="0" xfId="0" applyFont="1" applyBorder="1"/>
    <xf numFmtId="0" fontId="14" fillId="0" borderId="0" xfId="0" applyFont="1" applyBorder="1"/>
    <xf numFmtId="164" fontId="22" fillId="0" borderId="0" xfId="0" applyNumberFormat="1" applyFont="1" applyFill="1" applyBorder="1" applyProtection="1">
      <protection hidden="1"/>
    </xf>
    <xf numFmtId="164" fontId="0" fillId="0" borderId="0" xfId="0" applyNumberFormat="1" applyFont="1" applyBorder="1"/>
    <xf numFmtId="9" fontId="6" fillId="0" borderId="0" xfId="2" applyNumberFormat="1" applyFont="1" applyBorder="1"/>
    <xf numFmtId="170" fontId="14" fillId="0" borderId="0" xfId="2" applyNumberFormat="1" applyFont="1" applyBorder="1"/>
    <xf numFmtId="10" fontId="6" fillId="0" borderId="0" xfId="2" applyNumberFormat="1" applyFont="1" applyBorder="1"/>
    <xf numFmtId="10" fontId="14" fillId="0" borderId="0" xfId="2" applyNumberFormat="1" applyFont="1" applyBorder="1"/>
    <xf numFmtId="0" fontId="19" fillId="0" borderId="0" xfId="0" applyFont="1"/>
    <xf numFmtId="0" fontId="23" fillId="0" borderId="0" xfId="0" applyFont="1"/>
    <xf numFmtId="0" fontId="19" fillId="0" borderId="0" xfId="0" applyFont="1" applyAlignment="1">
      <alignment horizontal="right"/>
    </xf>
    <xf numFmtId="2" fontId="19" fillId="0" borderId="0" xfId="0" applyNumberFormat="1" applyFont="1"/>
    <xf numFmtId="0" fontId="4" fillId="0" borderId="9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14" fillId="2" borderId="11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 wrapText="1"/>
    </xf>
    <xf numFmtId="2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5" fillId="0" borderId="18" xfId="0" applyNumberFormat="1" applyFont="1" applyFill="1" applyBorder="1" applyAlignment="1">
      <alignment horizontal="right" vertical="center" wrapText="1"/>
    </xf>
    <xf numFmtId="4" fontId="16" fillId="5" borderId="19" xfId="0" applyNumberFormat="1" applyFont="1" applyFill="1" applyBorder="1" applyAlignment="1">
      <alignment horizontal="right"/>
    </xf>
    <xf numFmtId="4" fontId="16" fillId="5" borderId="20" xfId="0" applyNumberFormat="1" applyFont="1" applyFill="1" applyBorder="1" applyAlignment="1">
      <alignment horizontal="right"/>
    </xf>
    <xf numFmtId="4" fontId="16" fillId="2" borderId="21" xfId="0" applyNumberFormat="1" applyFont="1" applyFill="1" applyBorder="1" applyAlignment="1">
      <alignment horizontal="right"/>
    </xf>
    <xf numFmtId="4" fontId="16" fillId="2" borderId="22" xfId="0" applyNumberFormat="1" applyFont="1" applyFill="1" applyBorder="1" applyAlignment="1">
      <alignment horizontal="right"/>
    </xf>
    <xf numFmtId="0" fontId="16" fillId="5" borderId="17" xfId="0" applyFont="1" applyFill="1" applyBorder="1" applyAlignment="1">
      <alignment horizontal="center"/>
    </xf>
    <xf numFmtId="4" fontId="16" fillId="5" borderId="18" xfId="0" applyNumberFormat="1" applyFont="1" applyFill="1" applyBorder="1" applyAlignment="1">
      <alignment horizontal="center" wrapText="1"/>
    </xf>
    <xf numFmtId="4" fontId="14" fillId="0" borderId="17" xfId="0" applyNumberFormat="1" applyFont="1" applyFill="1" applyBorder="1" applyAlignment="1">
      <alignment horizontal="right" vertical="center" wrapText="1"/>
    </xf>
    <xf numFmtId="4" fontId="14" fillId="0" borderId="18" xfId="0" applyNumberFormat="1" applyFont="1" applyFill="1" applyBorder="1" applyAlignment="1">
      <alignment wrapText="1"/>
    </xf>
    <xf numFmtId="4" fontId="14" fillId="0" borderId="18" xfId="0" applyNumberFormat="1" applyFont="1" applyFill="1" applyBorder="1" applyAlignment="1">
      <alignment horizontal="right" vertical="center" wrapText="1"/>
    </xf>
    <xf numFmtId="4" fontId="16" fillId="6" borderId="19" xfId="0" applyNumberFormat="1" applyFont="1" applyFill="1" applyBorder="1" applyAlignment="1">
      <alignment horizontal="right"/>
    </xf>
    <xf numFmtId="4" fontId="16" fillId="6" borderId="20" xfId="0" applyNumberFormat="1" applyFont="1" applyFill="1" applyBorder="1" applyAlignment="1">
      <alignment horizontal="right"/>
    </xf>
    <xf numFmtId="4" fontId="16" fillId="0" borderId="21" xfId="0" applyNumberFormat="1" applyFont="1" applyBorder="1" applyAlignment="1">
      <alignment horizontal="right"/>
    </xf>
    <xf numFmtId="4" fontId="16" fillId="0" borderId="22" xfId="0" applyNumberFormat="1" applyFont="1" applyBorder="1" applyAlignment="1">
      <alignment horizontal="right"/>
    </xf>
    <xf numFmtId="4" fontId="16" fillId="0" borderId="21" xfId="0" applyNumberFormat="1" applyFont="1" applyFill="1" applyBorder="1" applyAlignment="1">
      <alignment horizontal="right"/>
    </xf>
    <xf numFmtId="4" fontId="16" fillId="0" borderId="22" xfId="0" applyNumberFormat="1" applyFont="1" applyFill="1" applyBorder="1" applyAlignment="1">
      <alignment horizontal="right"/>
    </xf>
    <xf numFmtId="2" fontId="14" fillId="0" borderId="21" xfId="0" applyNumberFormat="1" applyFont="1" applyBorder="1"/>
    <xf numFmtId="0" fontId="14" fillId="0" borderId="22" xfId="0" applyFont="1" applyBorder="1"/>
    <xf numFmtId="3" fontId="16" fillId="0" borderId="21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4" fontId="2" fillId="0" borderId="24" xfId="0" applyNumberFormat="1" applyFont="1" applyBorder="1"/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4" fillId="0" borderId="10" xfId="0" applyFont="1" applyBorder="1" applyAlignment="1"/>
    <xf numFmtId="0" fontId="16" fillId="0" borderId="0" xfId="0" applyFont="1" applyBorder="1" applyAlignment="1">
      <alignment horizontal="left" wrapText="1"/>
    </xf>
    <xf numFmtId="0" fontId="24" fillId="0" borderId="0" xfId="0" applyFont="1" applyAlignment="1">
      <alignment horizontal="center" wrapText="1"/>
    </xf>
    <xf numFmtId="0" fontId="14" fillId="0" borderId="10" xfId="0" applyFont="1" applyBorder="1" applyAlignment="1"/>
    <xf numFmtId="0" fontId="14" fillId="0" borderId="12" xfId="0" applyFont="1" applyBorder="1" applyAlignment="1"/>
    <xf numFmtId="0" fontId="14" fillId="0" borderId="10" xfId="0" applyFont="1" applyBorder="1" applyAlignment="1">
      <alignment horizontal="left"/>
    </xf>
    <xf numFmtId="0" fontId="14" fillId="0" borderId="12" xfId="0" applyFont="1" applyBorder="1" applyAlignment="1">
      <alignment horizontal="left"/>
    </xf>
  </cellXfs>
  <cellStyles count="3">
    <cellStyle name="Normaallaad 4" xfId="1"/>
    <cellStyle name="Normal" xfId="0" builtinId="0"/>
    <cellStyle name="Percent" xfId="2" builtinId="5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zoomScale="90" zoomScaleNormal="90" workbookViewId="0">
      <selection activeCell="I26" sqref="I26"/>
    </sheetView>
  </sheetViews>
  <sheetFormatPr defaultRowHeight="15" x14ac:dyDescent="0.25"/>
  <cols>
    <col min="1" max="1" width="5.42578125" style="33" customWidth="1"/>
    <col min="2" max="2" width="7.7109375" style="33" customWidth="1"/>
    <col min="3" max="3" width="7.85546875" style="33" customWidth="1"/>
    <col min="4" max="4" width="50.85546875" style="33" customWidth="1"/>
    <col min="5" max="5" width="15.85546875" style="33" customWidth="1"/>
    <col min="6" max="6" width="16.5703125" style="33" customWidth="1"/>
    <col min="7" max="7" width="27.28515625" style="33" customWidth="1"/>
    <col min="8" max="8" width="16.28515625" style="33" customWidth="1"/>
    <col min="9" max="9" width="9.7109375" style="33" customWidth="1"/>
    <col min="10" max="10" width="9.140625" style="33" customWidth="1"/>
    <col min="11" max="11" width="8.5703125" style="33" customWidth="1"/>
    <col min="12" max="12" width="9.42578125" style="33" bestFit="1" customWidth="1"/>
    <col min="13" max="13" width="11.28515625" style="33" bestFit="1" customWidth="1"/>
    <col min="14" max="14" width="10.140625" style="33" bestFit="1" customWidth="1"/>
    <col min="15" max="15" width="9.140625" style="33"/>
    <col min="16" max="16" width="9.5703125" style="33" bestFit="1" customWidth="1"/>
    <col min="17" max="16384" width="9.140625" style="33"/>
  </cols>
  <sheetData>
    <row r="1" spans="1:19" x14ac:dyDescent="0.25">
      <c r="G1" s="34" t="s">
        <v>49</v>
      </c>
      <c r="N1" s="35"/>
      <c r="O1" s="35"/>
      <c r="P1" s="35"/>
      <c r="Q1" s="99"/>
      <c r="R1" s="99"/>
      <c r="S1" s="99"/>
    </row>
    <row r="2" spans="1:19" x14ac:dyDescent="0.25">
      <c r="G2" s="34"/>
      <c r="N2" s="35"/>
      <c r="O2" s="35"/>
      <c r="P2" s="35"/>
      <c r="Q2" s="99"/>
      <c r="R2" s="99"/>
      <c r="S2" s="99"/>
    </row>
    <row r="3" spans="1:19" ht="16.5" customHeight="1" x14ac:dyDescent="0.3">
      <c r="A3" s="148" t="s">
        <v>58</v>
      </c>
      <c r="B3" s="148"/>
      <c r="C3" s="148"/>
      <c r="D3" s="148"/>
      <c r="E3" s="148"/>
      <c r="F3" s="148"/>
      <c r="G3" s="148"/>
      <c r="N3" s="37"/>
      <c r="O3" s="35"/>
      <c r="P3" s="35"/>
      <c r="Q3" s="98"/>
      <c r="R3" s="98"/>
      <c r="S3" s="99"/>
    </row>
    <row r="4" spans="1:19" ht="16.5" customHeight="1" x14ac:dyDescent="0.25">
      <c r="E4" s="38"/>
      <c r="F4" s="38"/>
      <c r="N4" s="35"/>
      <c r="O4" s="35"/>
      <c r="P4" s="39"/>
      <c r="Q4" s="100"/>
      <c r="R4" s="98"/>
      <c r="S4" s="99"/>
    </row>
    <row r="5" spans="1:19" x14ac:dyDescent="0.25">
      <c r="C5" s="40" t="s">
        <v>9</v>
      </c>
      <c r="D5" s="41" t="s">
        <v>32</v>
      </c>
      <c r="E5" s="38"/>
      <c r="F5" s="38"/>
      <c r="J5" s="42"/>
      <c r="K5" s="43"/>
      <c r="N5" s="35"/>
      <c r="O5" s="35"/>
      <c r="P5" s="44"/>
      <c r="Q5" s="98"/>
      <c r="R5" s="98"/>
      <c r="S5" s="99"/>
    </row>
    <row r="6" spans="1:19" x14ac:dyDescent="0.25">
      <c r="C6" s="40" t="s">
        <v>10</v>
      </c>
      <c r="D6" s="45" t="s">
        <v>59</v>
      </c>
      <c r="E6" s="38"/>
      <c r="F6" s="38"/>
      <c r="G6" s="46"/>
      <c r="J6" s="42"/>
      <c r="K6" s="43"/>
      <c r="M6" s="47"/>
      <c r="N6" s="37"/>
      <c r="O6" s="37"/>
      <c r="P6" s="48"/>
      <c r="Q6" s="101"/>
      <c r="R6" s="98"/>
      <c r="S6" s="99"/>
    </row>
    <row r="7" spans="1:19" ht="15.75" x14ac:dyDescent="0.25">
      <c r="E7" s="38"/>
      <c r="F7" s="38"/>
      <c r="G7" s="49"/>
      <c r="H7" s="50"/>
      <c r="I7" s="50"/>
      <c r="J7" s="42"/>
      <c r="K7" s="43"/>
      <c r="L7" s="40"/>
      <c r="M7" s="47"/>
      <c r="N7" s="35"/>
      <c r="O7" s="35"/>
      <c r="P7" s="35"/>
      <c r="Q7" s="98"/>
      <c r="R7" s="98"/>
      <c r="S7" s="99"/>
    </row>
    <row r="8" spans="1:19" ht="14.25" customHeight="1" x14ac:dyDescent="0.25">
      <c r="D8" s="51" t="s">
        <v>30</v>
      </c>
      <c r="E8" s="52">
        <v>1210.2</v>
      </c>
      <c r="F8" s="41" t="s">
        <v>53</v>
      </c>
      <c r="I8" s="53"/>
      <c r="N8" s="35"/>
      <c r="O8" s="35"/>
      <c r="P8" s="35"/>
      <c r="Q8" s="98"/>
      <c r="R8" s="104"/>
      <c r="S8" s="105"/>
    </row>
    <row r="9" spans="1:19" ht="14.25" customHeight="1" x14ac:dyDescent="0.25">
      <c r="D9" s="51" t="s">
        <v>13</v>
      </c>
      <c r="E9" s="52" t="s">
        <v>50</v>
      </c>
      <c r="F9" s="41" t="s">
        <v>53</v>
      </c>
      <c r="H9" s="50"/>
      <c r="I9" s="54"/>
      <c r="L9" s="50"/>
      <c r="Q9" s="99"/>
      <c r="R9" s="99"/>
      <c r="S9" s="99"/>
    </row>
    <row r="10" spans="1:19" ht="14.25" customHeight="1" thickBot="1" x14ac:dyDescent="0.3">
      <c r="D10" s="55"/>
      <c r="H10" s="50"/>
      <c r="I10" s="54"/>
      <c r="L10" s="50"/>
    </row>
    <row r="11" spans="1:19" ht="17.25" x14ac:dyDescent="0.25">
      <c r="B11" s="56" t="s">
        <v>16</v>
      </c>
      <c r="C11" s="57"/>
      <c r="D11" s="57"/>
      <c r="E11" s="114" t="s">
        <v>54</v>
      </c>
      <c r="F11" s="115" t="s">
        <v>7</v>
      </c>
      <c r="G11" s="58" t="s">
        <v>28</v>
      </c>
    </row>
    <row r="12" spans="1:19" ht="15" customHeight="1" x14ac:dyDescent="0.25">
      <c r="B12" s="59"/>
      <c r="C12" s="60" t="s">
        <v>31</v>
      </c>
      <c r="D12" s="61"/>
      <c r="E12" s="116">
        <f>F12/E8</f>
        <v>4.1448520905635435</v>
      </c>
      <c r="F12" s="117">
        <f>Annuiteetgraafik!F16</f>
        <v>5016.1000000000004</v>
      </c>
      <c r="G12" s="139" t="s">
        <v>25</v>
      </c>
      <c r="H12" s="62"/>
      <c r="I12" s="63"/>
      <c r="L12" s="40"/>
      <c r="M12" s="63"/>
      <c r="N12" s="64"/>
    </row>
    <row r="13" spans="1:19" x14ac:dyDescent="0.25">
      <c r="B13" s="110">
        <v>400</v>
      </c>
      <c r="C13" s="145" t="s">
        <v>19</v>
      </c>
      <c r="D13" s="146"/>
      <c r="E13" s="116">
        <f>1.67</f>
        <v>1.67</v>
      </c>
      <c r="F13" s="117">
        <f>E13*E8</f>
        <v>2021.0339999999999</v>
      </c>
      <c r="G13" s="140"/>
      <c r="I13" s="63"/>
      <c r="L13" s="40"/>
      <c r="M13" s="62"/>
      <c r="N13" s="64"/>
    </row>
    <row r="14" spans="1:19" s="106" customFormat="1" x14ac:dyDescent="0.25">
      <c r="B14" s="111">
        <v>400</v>
      </c>
      <c r="C14" s="145" t="s">
        <v>57</v>
      </c>
      <c r="D14" s="146"/>
      <c r="E14" s="116">
        <f>F14/$E$8</f>
        <v>0.15484837216988928</v>
      </c>
      <c r="F14" s="117">
        <f>2248.77/12</f>
        <v>187.39750000000001</v>
      </c>
      <c r="G14" s="141"/>
      <c r="H14" s="107"/>
      <c r="I14" s="73"/>
      <c r="L14" s="108"/>
      <c r="M14" s="72"/>
      <c r="N14" s="109"/>
    </row>
    <row r="15" spans="1:19" ht="15" customHeight="1" x14ac:dyDescent="0.25">
      <c r="B15" s="65">
        <v>100</v>
      </c>
      <c r="C15" s="66" t="s">
        <v>12</v>
      </c>
      <c r="D15" s="67"/>
      <c r="E15" s="116">
        <f t="shared" ref="E15:E18" si="0">F15/$E$8</f>
        <v>0.37079829780201617</v>
      </c>
      <c r="F15" s="118">
        <v>448.74009999999998</v>
      </c>
      <c r="G15" s="139" t="s">
        <v>29</v>
      </c>
      <c r="H15" s="62"/>
      <c r="I15" s="63"/>
      <c r="L15" s="40"/>
      <c r="M15" s="62"/>
      <c r="N15" s="64"/>
    </row>
    <row r="16" spans="1:19" ht="15" customHeight="1" x14ac:dyDescent="0.25">
      <c r="B16" s="65">
        <v>200</v>
      </c>
      <c r="C16" s="36" t="s">
        <v>0</v>
      </c>
      <c r="D16" s="68"/>
      <c r="E16" s="116">
        <f t="shared" si="0"/>
        <v>0.96415898198644845</v>
      </c>
      <c r="F16" s="118">
        <v>1166.8252</v>
      </c>
      <c r="G16" s="140"/>
      <c r="H16" s="62"/>
      <c r="I16" s="63"/>
      <c r="L16" s="69"/>
      <c r="M16" s="63"/>
      <c r="N16" s="64"/>
    </row>
    <row r="17" spans="2:15" ht="15" customHeight="1" x14ac:dyDescent="0.25">
      <c r="B17" s="65">
        <v>300</v>
      </c>
      <c r="C17" s="151" t="s">
        <v>23</v>
      </c>
      <c r="D17" s="152"/>
      <c r="E17" s="116">
        <f t="shared" si="0"/>
        <v>0</v>
      </c>
      <c r="F17" s="118">
        <v>0</v>
      </c>
      <c r="G17" s="140"/>
      <c r="H17" s="62"/>
      <c r="I17" s="63"/>
      <c r="L17" s="69"/>
      <c r="M17" s="63"/>
      <c r="N17" s="64"/>
    </row>
    <row r="18" spans="2:15" ht="15" customHeight="1" x14ac:dyDescent="0.25">
      <c r="B18" s="65">
        <v>500</v>
      </c>
      <c r="C18" s="70" t="s">
        <v>1</v>
      </c>
      <c r="D18" s="71"/>
      <c r="E18" s="116">
        <f t="shared" si="0"/>
        <v>1.2434556271690629E-2</v>
      </c>
      <c r="F18" s="118">
        <v>15.048299999999999</v>
      </c>
      <c r="G18" s="141"/>
      <c r="H18" s="72"/>
      <c r="I18" s="73"/>
      <c r="L18" s="69"/>
      <c r="M18" s="63"/>
      <c r="N18" s="64"/>
    </row>
    <row r="19" spans="2:15" x14ac:dyDescent="0.25">
      <c r="B19" s="74"/>
      <c r="C19" s="75" t="s">
        <v>11</v>
      </c>
      <c r="D19" s="75"/>
      <c r="E19" s="119">
        <f>SUM(E12:E18)</f>
        <v>7.3170922987935878</v>
      </c>
      <c r="F19" s="120">
        <f>SUM(F12:F18)</f>
        <v>8855.1450999999997</v>
      </c>
      <c r="G19" s="76"/>
      <c r="H19" s="73"/>
      <c r="I19" s="73"/>
      <c r="L19" s="64"/>
      <c r="M19" s="63"/>
      <c r="N19" s="64"/>
    </row>
    <row r="20" spans="2:15" x14ac:dyDescent="0.25">
      <c r="B20" s="77"/>
      <c r="C20" s="78"/>
      <c r="D20" s="78"/>
      <c r="E20" s="121"/>
      <c r="F20" s="122"/>
      <c r="G20" s="79"/>
      <c r="H20" s="62"/>
      <c r="I20" s="63"/>
      <c r="L20" s="64"/>
      <c r="M20" s="63"/>
      <c r="N20" s="64"/>
      <c r="O20" s="33" t="s">
        <v>27</v>
      </c>
    </row>
    <row r="21" spans="2:15" ht="17.25" x14ac:dyDescent="0.25">
      <c r="B21" s="56" t="s">
        <v>17</v>
      </c>
      <c r="C21" s="75"/>
      <c r="D21" s="75"/>
      <c r="E21" s="123" t="s">
        <v>54</v>
      </c>
      <c r="F21" s="124" t="s">
        <v>7</v>
      </c>
      <c r="G21" s="58" t="s">
        <v>28</v>
      </c>
      <c r="H21" s="62"/>
      <c r="I21" s="63"/>
      <c r="L21" s="64"/>
      <c r="M21" s="63"/>
      <c r="N21" s="64"/>
    </row>
    <row r="22" spans="2:15" ht="15.75" customHeight="1" x14ac:dyDescent="0.25">
      <c r="B22" s="65">
        <v>300</v>
      </c>
      <c r="C22" s="149" t="s">
        <v>23</v>
      </c>
      <c r="D22" s="150"/>
      <c r="E22" s="125">
        <f>F22/$E$8</f>
        <v>1.845382250867625</v>
      </c>
      <c r="F22" s="126">
        <v>2233.2815999999998</v>
      </c>
      <c r="G22" s="113" t="s">
        <v>26</v>
      </c>
      <c r="I22" s="63"/>
      <c r="L22" s="69"/>
      <c r="M22" s="63"/>
      <c r="N22" s="64"/>
    </row>
    <row r="23" spans="2:15" ht="15" customHeight="1" x14ac:dyDescent="0.25">
      <c r="B23" s="65">
        <v>600</v>
      </c>
      <c r="C23" s="36" t="s">
        <v>20</v>
      </c>
      <c r="D23" s="68"/>
      <c r="E23" s="125"/>
      <c r="F23" s="127"/>
      <c r="G23" s="113"/>
      <c r="H23" s="62"/>
      <c r="I23" s="63"/>
      <c r="L23" s="69"/>
      <c r="M23" s="63"/>
      <c r="N23" s="64"/>
    </row>
    <row r="24" spans="2:15" ht="15" customHeight="1" x14ac:dyDescent="0.25">
      <c r="B24" s="65"/>
      <c r="C24" s="36">
        <v>610</v>
      </c>
      <c r="D24" s="68" t="s">
        <v>2</v>
      </c>
      <c r="E24" s="125">
        <f>F24/$E$8</f>
        <v>0.62027954057180623</v>
      </c>
      <c r="F24" s="127">
        <v>750.66229999999996</v>
      </c>
      <c r="G24" s="142" t="s">
        <v>26</v>
      </c>
      <c r="H24" s="62"/>
      <c r="I24" s="63"/>
      <c r="L24" s="69"/>
      <c r="M24" s="80"/>
      <c r="N24" s="64"/>
    </row>
    <row r="25" spans="2:15" x14ac:dyDescent="0.25">
      <c r="B25" s="65"/>
      <c r="C25" s="36">
        <v>620</v>
      </c>
      <c r="D25" s="68" t="s">
        <v>3</v>
      </c>
      <c r="E25" s="125">
        <f>F25/$E$8</f>
        <v>1.1890577590480911</v>
      </c>
      <c r="F25" s="127">
        <v>1438.9976999999999</v>
      </c>
      <c r="G25" s="143"/>
      <c r="H25" s="62"/>
      <c r="I25" s="63"/>
      <c r="L25" s="69"/>
      <c r="M25" s="63"/>
      <c r="N25" s="64"/>
    </row>
    <row r="26" spans="2:15" x14ac:dyDescent="0.25">
      <c r="B26" s="65"/>
      <c r="C26" s="36">
        <v>630</v>
      </c>
      <c r="D26" s="68" t="s">
        <v>4</v>
      </c>
      <c r="E26" s="125">
        <f>F26/$E$8</f>
        <v>6.5038836555941157E-2</v>
      </c>
      <c r="F26" s="127">
        <v>78.709999999999994</v>
      </c>
      <c r="G26" s="144"/>
      <c r="H26" s="62"/>
      <c r="I26" s="63"/>
      <c r="L26" s="69"/>
      <c r="M26" s="63"/>
      <c r="N26" s="64"/>
    </row>
    <row r="27" spans="2:15" ht="15.75" customHeight="1" x14ac:dyDescent="0.25">
      <c r="B27" s="65">
        <v>700</v>
      </c>
      <c r="C27" s="149" t="s">
        <v>52</v>
      </c>
      <c r="D27" s="150"/>
      <c r="E27" s="125">
        <f>F27/$E$8</f>
        <v>0</v>
      </c>
      <c r="F27" s="127">
        <v>0</v>
      </c>
      <c r="G27" s="113"/>
      <c r="H27" s="62"/>
      <c r="L27" s="40"/>
      <c r="M27" s="62"/>
      <c r="N27" s="64"/>
    </row>
    <row r="28" spans="2:15" ht="15.75" customHeight="1" x14ac:dyDescent="0.25">
      <c r="B28" s="65"/>
      <c r="C28" s="81" t="s">
        <v>24</v>
      </c>
      <c r="D28" s="81"/>
      <c r="E28" s="125">
        <f>F28/$E$8</f>
        <v>0</v>
      </c>
      <c r="F28" s="127">
        <v>0</v>
      </c>
      <c r="G28" s="113"/>
      <c r="H28" s="62"/>
      <c r="M28" s="62"/>
      <c r="N28" s="64"/>
    </row>
    <row r="29" spans="2:15" ht="15" customHeight="1" x14ac:dyDescent="0.25">
      <c r="B29" s="82"/>
      <c r="C29" s="83" t="s">
        <v>14</v>
      </c>
      <c r="D29" s="83"/>
      <c r="E29" s="128">
        <f>SUM(E22:E28)</f>
        <v>3.7197583870434636</v>
      </c>
      <c r="F29" s="129">
        <f>SUM(F22:F28)</f>
        <v>4501.6516000000001</v>
      </c>
      <c r="G29" s="84"/>
      <c r="H29" s="62"/>
      <c r="M29" s="62"/>
      <c r="N29" s="64"/>
    </row>
    <row r="30" spans="2:15" ht="17.25" customHeight="1" x14ac:dyDescent="0.25">
      <c r="B30" s="85"/>
      <c r="C30" s="86"/>
      <c r="D30" s="86"/>
      <c r="E30" s="130"/>
      <c r="F30" s="131"/>
      <c r="H30" s="62"/>
    </row>
    <row r="31" spans="2:15" ht="15" customHeight="1" x14ac:dyDescent="0.25">
      <c r="B31" s="147" t="s">
        <v>18</v>
      </c>
      <c r="C31" s="147"/>
      <c r="D31" s="147"/>
      <c r="E31" s="132">
        <f>E29+E19</f>
        <v>11.036850685837052</v>
      </c>
      <c r="F31" s="133">
        <f>ROUND(F29+F19,2)</f>
        <v>13356.8</v>
      </c>
      <c r="I31" s="63"/>
      <c r="L31" s="64"/>
      <c r="M31" s="63"/>
    </row>
    <row r="32" spans="2:15" x14ac:dyDescent="0.25">
      <c r="B32" s="85" t="s">
        <v>8</v>
      </c>
      <c r="C32" s="87"/>
      <c r="D32" s="88">
        <v>0.2</v>
      </c>
      <c r="E32" s="134">
        <f>E31*D32</f>
        <v>2.2073701371674104</v>
      </c>
      <c r="F32" s="135">
        <f>ROUND(F31*D32,2)</f>
        <v>2671.36</v>
      </c>
    </row>
    <row r="33" spans="2:7" x14ac:dyDescent="0.25">
      <c r="B33" s="86" t="s">
        <v>15</v>
      </c>
      <c r="C33" s="86"/>
      <c r="D33" s="86"/>
      <c r="E33" s="130">
        <f>E32+E31</f>
        <v>13.244220823004463</v>
      </c>
      <c r="F33" s="131">
        <f>F32+F31</f>
        <v>16028.16</v>
      </c>
    </row>
    <row r="34" spans="2:7" x14ac:dyDescent="0.25">
      <c r="B34" s="86" t="s">
        <v>21</v>
      </c>
      <c r="C34" s="86"/>
      <c r="D34" s="86"/>
      <c r="E34" s="136" t="s">
        <v>61</v>
      </c>
      <c r="F34" s="131">
        <f>F31*12</f>
        <v>160281.59999999998</v>
      </c>
      <c r="G34" s="89"/>
    </row>
    <row r="35" spans="2:7" ht="15.75" thickBot="1" x14ac:dyDescent="0.3">
      <c r="B35" s="86" t="s">
        <v>22</v>
      </c>
      <c r="C35" s="86"/>
      <c r="D35" s="86"/>
      <c r="E35" s="137" t="s">
        <v>61</v>
      </c>
      <c r="F35" s="138">
        <f>F33*12</f>
        <v>192337.91999999998</v>
      </c>
      <c r="G35" s="90"/>
    </row>
    <row r="36" spans="2:7" ht="15.75" x14ac:dyDescent="0.25">
      <c r="B36" s="112"/>
      <c r="C36" s="112"/>
      <c r="D36" s="112"/>
      <c r="E36" s="91"/>
      <c r="F36" s="91"/>
      <c r="G36" s="49"/>
    </row>
    <row r="37" spans="2:7" ht="15.75" x14ac:dyDescent="0.25">
      <c r="B37" s="49"/>
      <c r="C37" s="49"/>
      <c r="D37" s="49"/>
      <c r="E37" s="49"/>
      <c r="F37" s="49"/>
      <c r="G37" s="49"/>
    </row>
    <row r="38" spans="2:7" ht="15.75" x14ac:dyDescent="0.25">
      <c r="B38" s="49"/>
      <c r="C38" s="49"/>
      <c r="D38" s="49"/>
      <c r="E38" s="49"/>
      <c r="F38" s="49"/>
      <c r="G38" s="49"/>
    </row>
    <row r="39" spans="2:7" x14ac:dyDescent="0.25">
      <c r="B39" s="50" t="s">
        <v>5</v>
      </c>
      <c r="C39" s="50"/>
      <c r="D39" s="50"/>
      <c r="E39" s="92" t="s">
        <v>51</v>
      </c>
      <c r="G39" s="93"/>
    </row>
    <row r="41" spans="2:7" x14ac:dyDescent="0.25">
      <c r="B41" s="94" t="s">
        <v>6</v>
      </c>
      <c r="C41" s="94"/>
      <c r="D41" s="94"/>
      <c r="E41" s="94" t="s">
        <v>6</v>
      </c>
      <c r="F41" s="94"/>
    </row>
    <row r="42" spans="2:7" ht="15.75" x14ac:dyDescent="0.25">
      <c r="B42" s="49"/>
      <c r="C42" s="49"/>
      <c r="D42" s="49"/>
      <c r="E42" s="49"/>
      <c r="F42" s="49"/>
      <c r="G42" s="49"/>
    </row>
  </sheetData>
  <mergeCells count="10">
    <mergeCell ref="A3:G3"/>
    <mergeCell ref="C13:D13"/>
    <mergeCell ref="C22:D22"/>
    <mergeCell ref="C27:D27"/>
    <mergeCell ref="C17:D17"/>
    <mergeCell ref="G12:G14"/>
    <mergeCell ref="G24:G26"/>
    <mergeCell ref="G15:G18"/>
    <mergeCell ref="C14:D14"/>
    <mergeCell ref="B31:D31"/>
  </mergeCells>
  <conditionalFormatting sqref="Q4">
    <cfRule type="expression" dxfId="3" priority="1">
      <formula>AND($AT4&lt;&gt;"",$BC4="")</formula>
    </cfRule>
    <cfRule type="expression" dxfId="2" priority="2">
      <formula>$AT4&lt;&gt;""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workbookViewId="0">
      <selection activeCell="I14" sqref="I14"/>
    </sheetView>
  </sheetViews>
  <sheetFormatPr defaultRowHeight="15" x14ac:dyDescent="0.25"/>
  <cols>
    <col min="1" max="1" width="9.140625" style="27" customWidth="1"/>
    <col min="2" max="2" width="7.85546875" style="27" customWidth="1"/>
    <col min="3" max="3" width="14.7109375" style="27" customWidth="1"/>
    <col min="4" max="4" width="14.28515625" style="27" customWidth="1"/>
    <col min="5" max="7" width="14.7109375" style="27" customWidth="1"/>
    <col min="8" max="8" width="9.140625" style="3"/>
    <col min="9" max="11" width="8.7109375" customWidth="1"/>
    <col min="12" max="14" width="9.140625" style="3"/>
    <col min="15" max="15" width="9.42578125" style="3" customWidth="1"/>
    <col min="16" max="16" width="8.7109375" style="3" customWidth="1"/>
    <col min="17" max="16384" width="9.140625" style="3"/>
  </cols>
  <sheetData>
    <row r="1" spans="1:17" x14ac:dyDescent="0.25">
      <c r="A1" s="1"/>
      <c r="B1" s="1"/>
      <c r="C1" s="1"/>
      <c r="D1" s="1"/>
      <c r="E1" s="1"/>
      <c r="F1" s="1"/>
      <c r="G1" s="2"/>
      <c r="N1" s="97"/>
      <c r="O1" s="97"/>
      <c r="P1" s="97"/>
      <c r="Q1" s="97"/>
    </row>
    <row r="2" spans="1:17" x14ac:dyDescent="0.25">
      <c r="A2" s="1"/>
      <c r="B2" s="1"/>
      <c r="C2" s="1"/>
      <c r="D2" s="1"/>
      <c r="E2" s="1"/>
      <c r="F2" s="4"/>
      <c r="G2" s="5"/>
      <c r="I2" s="3" t="s">
        <v>55</v>
      </c>
      <c r="J2" s="95">
        <v>0.98079260880136199</v>
      </c>
      <c r="N2" s="98"/>
      <c r="O2" s="98"/>
      <c r="P2" s="99"/>
      <c r="Q2" s="97"/>
    </row>
    <row r="3" spans="1:17" x14ac:dyDescent="0.25">
      <c r="A3" s="1"/>
      <c r="B3" s="1"/>
      <c r="C3" s="1"/>
      <c r="D3" s="1"/>
      <c r="E3" s="1"/>
      <c r="F3" s="4"/>
      <c r="G3" s="5"/>
      <c r="I3" s="3" t="s">
        <v>56</v>
      </c>
      <c r="J3" s="96">
        <v>1.9207391198638499E-2</v>
      </c>
      <c r="N3" s="100"/>
      <c r="O3" s="98"/>
      <c r="P3" s="99"/>
      <c r="Q3" s="97"/>
    </row>
    <row r="4" spans="1:17" ht="21" x14ac:dyDescent="0.35">
      <c r="A4" s="1"/>
      <c r="B4" s="6" t="s">
        <v>60</v>
      </c>
      <c r="C4" s="1"/>
      <c r="D4" s="1"/>
      <c r="E4" s="7"/>
      <c r="F4" s="8"/>
      <c r="G4" s="1"/>
      <c r="N4" s="98"/>
      <c r="O4" s="98"/>
      <c r="P4" s="99"/>
      <c r="Q4" s="97"/>
    </row>
    <row r="5" spans="1:17" x14ac:dyDescent="0.25">
      <c r="A5" s="1"/>
      <c r="B5" s="1"/>
      <c r="C5" s="1"/>
      <c r="D5" s="1"/>
      <c r="E5" s="1"/>
      <c r="F5" s="8"/>
      <c r="G5" s="1"/>
      <c r="N5" s="101"/>
      <c r="O5" s="98"/>
      <c r="P5" s="99"/>
      <c r="Q5" s="97"/>
    </row>
    <row r="6" spans="1:17" x14ac:dyDescent="0.25">
      <c r="A6" s="1"/>
      <c r="B6" s="9" t="s">
        <v>33</v>
      </c>
      <c r="C6" s="10"/>
      <c r="D6" s="11"/>
      <c r="E6" s="12">
        <v>43101</v>
      </c>
      <c r="F6" s="13"/>
      <c r="G6" s="1"/>
      <c r="N6" s="98"/>
      <c r="O6" s="98"/>
      <c r="P6" s="99"/>
      <c r="Q6" s="97"/>
    </row>
    <row r="7" spans="1:17" x14ac:dyDescent="0.25">
      <c r="A7" s="1"/>
      <c r="B7" s="14" t="s">
        <v>34</v>
      </c>
      <c r="C7" s="15"/>
      <c r="D7" s="16"/>
      <c r="E7" s="17">
        <v>120</v>
      </c>
      <c r="F7" s="18" t="s">
        <v>35</v>
      </c>
      <c r="G7" s="1"/>
      <c r="N7" s="98"/>
      <c r="O7" s="102"/>
      <c r="P7" s="103"/>
      <c r="Q7" s="97"/>
    </row>
    <row r="8" spans="1:17" x14ac:dyDescent="0.25">
      <c r="A8" s="1"/>
      <c r="B8" s="14" t="s">
        <v>48</v>
      </c>
      <c r="C8" s="15"/>
      <c r="D8" s="16"/>
      <c r="E8" s="19">
        <v>577222.04000000027</v>
      </c>
      <c r="F8" s="18" t="s">
        <v>36</v>
      </c>
      <c r="G8" s="1"/>
      <c r="N8" s="97"/>
      <c r="O8" s="97"/>
      <c r="P8" s="97"/>
      <c r="Q8" s="97"/>
    </row>
    <row r="9" spans="1:17" x14ac:dyDescent="0.25">
      <c r="A9" s="1"/>
      <c r="B9" s="14" t="s">
        <v>37</v>
      </c>
      <c r="C9" s="15"/>
      <c r="D9" s="16"/>
      <c r="E9" s="20">
        <f>J2</f>
        <v>0.98079260880136199</v>
      </c>
      <c r="F9" s="18"/>
      <c r="G9" s="1"/>
      <c r="N9" s="97"/>
      <c r="O9" s="97"/>
      <c r="P9" s="97"/>
      <c r="Q9" s="97"/>
    </row>
    <row r="10" spans="1:17" x14ac:dyDescent="0.25">
      <c r="A10" s="1"/>
      <c r="B10" s="14" t="s">
        <v>38</v>
      </c>
      <c r="C10" s="15"/>
      <c r="D10" s="16"/>
      <c r="E10" s="19">
        <f>ROUND(E8*E9,0)</f>
        <v>566135</v>
      </c>
      <c r="F10" s="18" t="s">
        <v>36</v>
      </c>
      <c r="G10" s="1"/>
      <c r="N10" s="97"/>
      <c r="O10" s="97"/>
      <c r="P10" s="97"/>
      <c r="Q10" s="97"/>
    </row>
    <row r="11" spans="1:17" x14ac:dyDescent="0.25">
      <c r="A11" s="1"/>
      <c r="B11" s="14" t="s">
        <v>39</v>
      </c>
      <c r="C11" s="15"/>
      <c r="D11" s="16"/>
      <c r="E11" s="19">
        <f>116785.64*E9</f>
        <v>114542.49252613669</v>
      </c>
      <c r="F11" s="18" t="s">
        <v>36</v>
      </c>
      <c r="G11" s="1"/>
      <c r="N11" s="97"/>
      <c r="O11" s="97"/>
      <c r="P11" s="97"/>
      <c r="Q11" s="97"/>
    </row>
    <row r="12" spans="1:17" x14ac:dyDescent="0.25">
      <c r="A12" s="1"/>
      <c r="B12" s="21" t="s">
        <v>40</v>
      </c>
      <c r="C12" s="22"/>
      <c r="D12" s="23"/>
      <c r="E12" s="24">
        <v>4.2000000000000003E-2</v>
      </c>
      <c r="F12" s="25"/>
      <c r="G12" s="26"/>
    </row>
    <row r="13" spans="1:17" x14ac:dyDescent="0.25">
      <c r="A13" s="1"/>
      <c r="B13" s="17"/>
      <c r="C13" s="15"/>
      <c r="E13" s="28"/>
      <c r="F13" s="17"/>
      <c r="G13" s="26"/>
    </row>
    <row r="15" spans="1:17" ht="15.75" thickBot="1" x14ac:dyDescent="0.3">
      <c r="A15" s="29" t="s">
        <v>41</v>
      </c>
      <c r="B15" s="29" t="s">
        <v>42</v>
      </c>
      <c r="C15" s="29" t="s">
        <v>43</v>
      </c>
      <c r="D15" s="29" t="s">
        <v>44</v>
      </c>
      <c r="E15" s="29" t="s">
        <v>45</v>
      </c>
      <c r="F15" s="29" t="s">
        <v>46</v>
      </c>
      <c r="G15" s="29" t="s">
        <v>47</v>
      </c>
    </row>
    <row r="16" spans="1:17" x14ac:dyDescent="0.25">
      <c r="A16" s="30">
        <f>E6</f>
        <v>43101</v>
      </c>
      <c r="B16" s="31">
        <v>1</v>
      </c>
      <c r="C16" s="8">
        <f>E10</f>
        <v>566135</v>
      </c>
      <c r="D16" s="32">
        <f>ROUND(C16*$E$12/12,2)</f>
        <v>1981.47</v>
      </c>
      <c r="E16" s="32">
        <f>F16-D16</f>
        <v>3034.63</v>
      </c>
      <c r="F16" s="32">
        <f>ROUND(PMT($E$12/12,E7,-C16,E11),2)</f>
        <v>5016.1000000000004</v>
      </c>
      <c r="G16" s="32">
        <f>C16-E16</f>
        <v>563100.37</v>
      </c>
    </row>
    <row r="17" spans="1:7" x14ac:dyDescent="0.25">
      <c r="A17" s="30">
        <f>EDATE(A16,1)</f>
        <v>43132</v>
      </c>
      <c r="B17" s="31">
        <v>2</v>
      </c>
      <c r="C17" s="8">
        <f>G16</f>
        <v>563100.37</v>
      </c>
      <c r="D17" s="32">
        <f t="shared" ref="D17:D74" si="0">ROUND(C17*$E$12/12,2)</f>
        <v>1970.85</v>
      </c>
      <c r="E17" s="32">
        <f>F17-D17</f>
        <v>3045.2500000000005</v>
      </c>
      <c r="F17" s="32">
        <f>F16</f>
        <v>5016.1000000000004</v>
      </c>
      <c r="G17" s="32">
        <f t="shared" ref="G17:G74" si="1">C17-E17</f>
        <v>560055.12</v>
      </c>
    </row>
    <row r="18" spans="1:7" x14ac:dyDescent="0.25">
      <c r="A18" s="30">
        <f>EDATE(A17,1)</f>
        <v>43160</v>
      </c>
      <c r="B18" s="31">
        <v>3</v>
      </c>
      <c r="C18" s="8">
        <f>G17</f>
        <v>560055.12</v>
      </c>
      <c r="D18" s="32">
        <f t="shared" si="0"/>
        <v>1960.19</v>
      </c>
      <c r="E18" s="32">
        <f>F18-D18</f>
        <v>3055.9100000000003</v>
      </c>
      <c r="F18" s="32">
        <f t="shared" ref="F18:F81" si="2">F17</f>
        <v>5016.1000000000004</v>
      </c>
      <c r="G18" s="32">
        <f t="shared" si="1"/>
        <v>556999.21</v>
      </c>
    </row>
    <row r="19" spans="1:7" x14ac:dyDescent="0.25">
      <c r="A19" s="30">
        <f t="shared" ref="A19:A82" si="3">EDATE(A18,1)</f>
        <v>43191</v>
      </c>
      <c r="B19" s="31">
        <v>4</v>
      </c>
      <c r="C19" s="8">
        <f t="shared" ref="C19:C74" si="4">G18</f>
        <v>556999.21</v>
      </c>
      <c r="D19" s="32">
        <f t="shared" si="0"/>
        <v>1949.5</v>
      </c>
      <c r="E19" s="32">
        <f t="shared" ref="E19:E74" si="5">F19-D19</f>
        <v>3066.6000000000004</v>
      </c>
      <c r="F19" s="32">
        <f t="shared" si="2"/>
        <v>5016.1000000000004</v>
      </c>
      <c r="G19" s="32">
        <f t="shared" si="1"/>
        <v>553932.61</v>
      </c>
    </row>
    <row r="20" spans="1:7" x14ac:dyDescent="0.25">
      <c r="A20" s="30">
        <f t="shared" si="3"/>
        <v>43221</v>
      </c>
      <c r="B20" s="31">
        <v>5</v>
      </c>
      <c r="C20" s="8">
        <f t="shared" si="4"/>
        <v>553932.61</v>
      </c>
      <c r="D20" s="32">
        <f t="shared" si="0"/>
        <v>1938.76</v>
      </c>
      <c r="E20" s="32">
        <f t="shared" si="5"/>
        <v>3077.34</v>
      </c>
      <c r="F20" s="32">
        <f t="shared" si="2"/>
        <v>5016.1000000000004</v>
      </c>
      <c r="G20" s="32">
        <f t="shared" si="1"/>
        <v>550855.27</v>
      </c>
    </row>
    <row r="21" spans="1:7" x14ac:dyDescent="0.25">
      <c r="A21" s="30">
        <f t="shared" si="3"/>
        <v>43252</v>
      </c>
      <c r="B21" s="31">
        <v>6</v>
      </c>
      <c r="C21" s="8">
        <f t="shared" si="4"/>
        <v>550855.27</v>
      </c>
      <c r="D21" s="32">
        <f t="shared" si="0"/>
        <v>1927.99</v>
      </c>
      <c r="E21" s="32">
        <f t="shared" si="5"/>
        <v>3088.1100000000006</v>
      </c>
      <c r="F21" s="32">
        <f t="shared" si="2"/>
        <v>5016.1000000000004</v>
      </c>
      <c r="G21" s="32">
        <f t="shared" si="1"/>
        <v>547767.16</v>
      </c>
    </row>
    <row r="22" spans="1:7" x14ac:dyDescent="0.25">
      <c r="A22" s="30">
        <f t="shared" si="3"/>
        <v>43282</v>
      </c>
      <c r="B22" s="31">
        <v>7</v>
      </c>
      <c r="C22" s="8">
        <f t="shared" si="4"/>
        <v>547767.16</v>
      </c>
      <c r="D22" s="32">
        <f t="shared" si="0"/>
        <v>1917.19</v>
      </c>
      <c r="E22" s="32">
        <f t="shared" si="5"/>
        <v>3098.9100000000003</v>
      </c>
      <c r="F22" s="32">
        <f t="shared" si="2"/>
        <v>5016.1000000000004</v>
      </c>
      <c r="G22" s="32">
        <f t="shared" si="1"/>
        <v>544668.25</v>
      </c>
    </row>
    <row r="23" spans="1:7" x14ac:dyDescent="0.25">
      <c r="A23" s="30">
        <f t="shared" si="3"/>
        <v>43313</v>
      </c>
      <c r="B23" s="31">
        <v>8</v>
      </c>
      <c r="C23" s="8">
        <f t="shared" si="4"/>
        <v>544668.25</v>
      </c>
      <c r="D23" s="32">
        <f t="shared" si="0"/>
        <v>1906.34</v>
      </c>
      <c r="E23" s="32">
        <f t="shared" si="5"/>
        <v>3109.76</v>
      </c>
      <c r="F23" s="32">
        <f t="shared" si="2"/>
        <v>5016.1000000000004</v>
      </c>
      <c r="G23" s="32">
        <f t="shared" si="1"/>
        <v>541558.49</v>
      </c>
    </row>
    <row r="24" spans="1:7" x14ac:dyDescent="0.25">
      <c r="A24" s="30">
        <f t="shared" si="3"/>
        <v>43344</v>
      </c>
      <c r="B24" s="31">
        <v>9</v>
      </c>
      <c r="C24" s="8">
        <f t="shared" si="4"/>
        <v>541558.49</v>
      </c>
      <c r="D24" s="32">
        <f t="shared" si="0"/>
        <v>1895.45</v>
      </c>
      <c r="E24" s="32">
        <f t="shared" si="5"/>
        <v>3120.6500000000005</v>
      </c>
      <c r="F24" s="32">
        <f t="shared" si="2"/>
        <v>5016.1000000000004</v>
      </c>
      <c r="G24" s="32">
        <f t="shared" si="1"/>
        <v>538437.84</v>
      </c>
    </row>
    <row r="25" spans="1:7" x14ac:dyDescent="0.25">
      <c r="A25" s="30">
        <f t="shared" si="3"/>
        <v>43374</v>
      </c>
      <c r="B25" s="31">
        <v>10</v>
      </c>
      <c r="C25" s="8">
        <f t="shared" si="4"/>
        <v>538437.84</v>
      </c>
      <c r="D25" s="32">
        <f t="shared" si="0"/>
        <v>1884.53</v>
      </c>
      <c r="E25" s="32">
        <f t="shared" si="5"/>
        <v>3131.5700000000006</v>
      </c>
      <c r="F25" s="32">
        <f t="shared" si="2"/>
        <v>5016.1000000000004</v>
      </c>
      <c r="G25" s="32">
        <f t="shared" si="1"/>
        <v>535306.27</v>
      </c>
    </row>
    <row r="26" spans="1:7" x14ac:dyDescent="0.25">
      <c r="A26" s="30">
        <f t="shared" si="3"/>
        <v>43405</v>
      </c>
      <c r="B26" s="31">
        <v>11</v>
      </c>
      <c r="C26" s="8">
        <f t="shared" si="4"/>
        <v>535306.27</v>
      </c>
      <c r="D26" s="32">
        <f t="shared" si="0"/>
        <v>1873.57</v>
      </c>
      <c r="E26" s="32">
        <f t="shared" si="5"/>
        <v>3142.5300000000007</v>
      </c>
      <c r="F26" s="32">
        <f t="shared" si="2"/>
        <v>5016.1000000000004</v>
      </c>
      <c r="G26" s="32">
        <f t="shared" si="1"/>
        <v>532163.74</v>
      </c>
    </row>
    <row r="27" spans="1:7" x14ac:dyDescent="0.25">
      <c r="A27" s="30">
        <f t="shared" si="3"/>
        <v>43435</v>
      </c>
      <c r="B27" s="31">
        <v>12</v>
      </c>
      <c r="C27" s="8">
        <f t="shared" si="4"/>
        <v>532163.74</v>
      </c>
      <c r="D27" s="32">
        <f t="shared" si="0"/>
        <v>1862.57</v>
      </c>
      <c r="E27" s="32">
        <f t="shared" si="5"/>
        <v>3153.5300000000007</v>
      </c>
      <c r="F27" s="32">
        <f t="shared" si="2"/>
        <v>5016.1000000000004</v>
      </c>
      <c r="G27" s="32">
        <f t="shared" si="1"/>
        <v>529010.21</v>
      </c>
    </row>
    <row r="28" spans="1:7" x14ac:dyDescent="0.25">
      <c r="A28" s="30">
        <f t="shared" si="3"/>
        <v>43466</v>
      </c>
      <c r="B28" s="31">
        <v>13</v>
      </c>
      <c r="C28" s="8">
        <f t="shared" si="4"/>
        <v>529010.21</v>
      </c>
      <c r="D28" s="32">
        <f t="shared" si="0"/>
        <v>1851.54</v>
      </c>
      <c r="E28" s="32">
        <f t="shared" si="5"/>
        <v>3164.5600000000004</v>
      </c>
      <c r="F28" s="32">
        <f t="shared" si="2"/>
        <v>5016.1000000000004</v>
      </c>
      <c r="G28" s="32">
        <f t="shared" si="1"/>
        <v>525845.64999999991</v>
      </c>
    </row>
    <row r="29" spans="1:7" x14ac:dyDescent="0.25">
      <c r="A29" s="30">
        <f t="shared" si="3"/>
        <v>43497</v>
      </c>
      <c r="B29" s="31">
        <v>14</v>
      </c>
      <c r="C29" s="8">
        <f t="shared" si="4"/>
        <v>525845.64999999991</v>
      </c>
      <c r="D29" s="32">
        <f t="shared" si="0"/>
        <v>1840.46</v>
      </c>
      <c r="E29" s="32">
        <f t="shared" si="5"/>
        <v>3175.6400000000003</v>
      </c>
      <c r="F29" s="32">
        <f t="shared" si="2"/>
        <v>5016.1000000000004</v>
      </c>
      <c r="G29" s="32">
        <f t="shared" si="1"/>
        <v>522670.00999999989</v>
      </c>
    </row>
    <row r="30" spans="1:7" x14ac:dyDescent="0.25">
      <c r="A30" s="30">
        <f t="shared" si="3"/>
        <v>43525</v>
      </c>
      <c r="B30" s="31">
        <v>15</v>
      </c>
      <c r="C30" s="8">
        <f t="shared" si="4"/>
        <v>522670.00999999989</v>
      </c>
      <c r="D30" s="32">
        <f t="shared" si="0"/>
        <v>1829.35</v>
      </c>
      <c r="E30" s="32">
        <f t="shared" si="5"/>
        <v>3186.7500000000005</v>
      </c>
      <c r="F30" s="32">
        <f t="shared" si="2"/>
        <v>5016.1000000000004</v>
      </c>
      <c r="G30" s="32">
        <f t="shared" si="1"/>
        <v>519483.25999999989</v>
      </c>
    </row>
    <row r="31" spans="1:7" x14ac:dyDescent="0.25">
      <c r="A31" s="30">
        <f t="shared" si="3"/>
        <v>43556</v>
      </c>
      <c r="B31" s="31">
        <v>16</v>
      </c>
      <c r="C31" s="8">
        <f t="shared" si="4"/>
        <v>519483.25999999989</v>
      </c>
      <c r="D31" s="32">
        <f t="shared" si="0"/>
        <v>1818.19</v>
      </c>
      <c r="E31" s="32">
        <f t="shared" si="5"/>
        <v>3197.9100000000003</v>
      </c>
      <c r="F31" s="32">
        <f t="shared" si="2"/>
        <v>5016.1000000000004</v>
      </c>
      <c r="G31" s="32">
        <f t="shared" si="1"/>
        <v>516285.34999999992</v>
      </c>
    </row>
    <row r="32" spans="1:7" x14ac:dyDescent="0.25">
      <c r="A32" s="30">
        <f t="shared" si="3"/>
        <v>43586</v>
      </c>
      <c r="B32" s="31">
        <v>17</v>
      </c>
      <c r="C32" s="8">
        <f t="shared" si="4"/>
        <v>516285.34999999992</v>
      </c>
      <c r="D32" s="32">
        <f t="shared" si="0"/>
        <v>1807</v>
      </c>
      <c r="E32" s="32">
        <f t="shared" si="5"/>
        <v>3209.1000000000004</v>
      </c>
      <c r="F32" s="32">
        <f t="shared" si="2"/>
        <v>5016.1000000000004</v>
      </c>
      <c r="G32" s="32">
        <f t="shared" si="1"/>
        <v>513076.24999999994</v>
      </c>
    </row>
    <row r="33" spans="1:7" x14ac:dyDescent="0.25">
      <c r="A33" s="30">
        <f t="shared" si="3"/>
        <v>43617</v>
      </c>
      <c r="B33" s="31">
        <v>18</v>
      </c>
      <c r="C33" s="8">
        <f t="shared" si="4"/>
        <v>513076.24999999994</v>
      </c>
      <c r="D33" s="32">
        <f t="shared" si="0"/>
        <v>1795.77</v>
      </c>
      <c r="E33" s="32">
        <f t="shared" si="5"/>
        <v>3220.3300000000004</v>
      </c>
      <c r="F33" s="32">
        <f t="shared" si="2"/>
        <v>5016.1000000000004</v>
      </c>
      <c r="G33" s="32">
        <f t="shared" si="1"/>
        <v>509855.91999999993</v>
      </c>
    </row>
    <row r="34" spans="1:7" x14ac:dyDescent="0.25">
      <c r="A34" s="30">
        <f t="shared" si="3"/>
        <v>43647</v>
      </c>
      <c r="B34" s="31">
        <v>19</v>
      </c>
      <c r="C34" s="8">
        <f t="shared" si="4"/>
        <v>509855.91999999993</v>
      </c>
      <c r="D34" s="32">
        <f t="shared" si="0"/>
        <v>1784.5</v>
      </c>
      <c r="E34" s="32">
        <f t="shared" si="5"/>
        <v>3231.6000000000004</v>
      </c>
      <c r="F34" s="32">
        <f t="shared" si="2"/>
        <v>5016.1000000000004</v>
      </c>
      <c r="G34" s="32">
        <f t="shared" si="1"/>
        <v>506624.31999999995</v>
      </c>
    </row>
    <row r="35" spans="1:7" x14ac:dyDescent="0.25">
      <c r="A35" s="30">
        <f t="shared" si="3"/>
        <v>43678</v>
      </c>
      <c r="B35" s="31">
        <v>20</v>
      </c>
      <c r="C35" s="8">
        <f t="shared" si="4"/>
        <v>506624.31999999995</v>
      </c>
      <c r="D35" s="32">
        <f t="shared" si="0"/>
        <v>1773.19</v>
      </c>
      <c r="E35" s="32">
        <f t="shared" si="5"/>
        <v>3242.9100000000003</v>
      </c>
      <c r="F35" s="32">
        <f t="shared" si="2"/>
        <v>5016.1000000000004</v>
      </c>
      <c r="G35" s="32">
        <f t="shared" si="1"/>
        <v>503381.41</v>
      </c>
    </row>
    <row r="36" spans="1:7" x14ac:dyDescent="0.25">
      <c r="A36" s="30">
        <f t="shared" si="3"/>
        <v>43709</v>
      </c>
      <c r="B36" s="31">
        <v>21</v>
      </c>
      <c r="C36" s="8">
        <f t="shared" si="4"/>
        <v>503381.41</v>
      </c>
      <c r="D36" s="32">
        <f t="shared" si="0"/>
        <v>1761.83</v>
      </c>
      <c r="E36" s="32">
        <f t="shared" si="5"/>
        <v>3254.2700000000004</v>
      </c>
      <c r="F36" s="32">
        <f t="shared" si="2"/>
        <v>5016.1000000000004</v>
      </c>
      <c r="G36" s="32">
        <f t="shared" si="1"/>
        <v>500127.13999999996</v>
      </c>
    </row>
    <row r="37" spans="1:7" x14ac:dyDescent="0.25">
      <c r="A37" s="30">
        <f t="shared" si="3"/>
        <v>43739</v>
      </c>
      <c r="B37" s="31">
        <v>22</v>
      </c>
      <c r="C37" s="8">
        <f t="shared" si="4"/>
        <v>500127.13999999996</v>
      </c>
      <c r="D37" s="32">
        <f t="shared" si="0"/>
        <v>1750.44</v>
      </c>
      <c r="E37" s="32">
        <f t="shared" si="5"/>
        <v>3265.6600000000003</v>
      </c>
      <c r="F37" s="32">
        <f t="shared" si="2"/>
        <v>5016.1000000000004</v>
      </c>
      <c r="G37" s="32">
        <f t="shared" si="1"/>
        <v>496861.48</v>
      </c>
    </row>
    <row r="38" spans="1:7" x14ac:dyDescent="0.25">
      <c r="A38" s="30">
        <f t="shared" si="3"/>
        <v>43770</v>
      </c>
      <c r="B38" s="31">
        <v>23</v>
      </c>
      <c r="C38" s="8">
        <f t="shared" si="4"/>
        <v>496861.48</v>
      </c>
      <c r="D38" s="32">
        <f t="shared" si="0"/>
        <v>1739.02</v>
      </c>
      <c r="E38" s="32">
        <f t="shared" si="5"/>
        <v>3277.0800000000004</v>
      </c>
      <c r="F38" s="32">
        <f t="shared" si="2"/>
        <v>5016.1000000000004</v>
      </c>
      <c r="G38" s="32">
        <f t="shared" si="1"/>
        <v>493584.39999999997</v>
      </c>
    </row>
    <row r="39" spans="1:7" x14ac:dyDescent="0.25">
      <c r="A39" s="30">
        <f t="shared" si="3"/>
        <v>43800</v>
      </c>
      <c r="B39" s="31">
        <v>24</v>
      </c>
      <c r="C39" s="8">
        <f t="shared" si="4"/>
        <v>493584.39999999997</v>
      </c>
      <c r="D39" s="32">
        <f t="shared" si="0"/>
        <v>1727.55</v>
      </c>
      <c r="E39" s="32">
        <f t="shared" si="5"/>
        <v>3288.55</v>
      </c>
      <c r="F39" s="32">
        <f t="shared" si="2"/>
        <v>5016.1000000000004</v>
      </c>
      <c r="G39" s="32">
        <f t="shared" si="1"/>
        <v>490295.85</v>
      </c>
    </row>
    <row r="40" spans="1:7" x14ac:dyDescent="0.25">
      <c r="A40" s="30">
        <f t="shared" si="3"/>
        <v>43831</v>
      </c>
      <c r="B40" s="31">
        <v>25</v>
      </c>
      <c r="C40" s="8">
        <f t="shared" si="4"/>
        <v>490295.85</v>
      </c>
      <c r="D40" s="32">
        <f t="shared" si="0"/>
        <v>1716.04</v>
      </c>
      <c r="E40" s="32">
        <f t="shared" si="5"/>
        <v>3300.0600000000004</v>
      </c>
      <c r="F40" s="32">
        <f t="shared" si="2"/>
        <v>5016.1000000000004</v>
      </c>
      <c r="G40" s="32">
        <f t="shared" si="1"/>
        <v>486995.79</v>
      </c>
    </row>
    <row r="41" spans="1:7" x14ac:dyDescent="0.25">
      <c r="A41" s="30">
        <f t="shared" si="3"/>
        <v>43862</v>
      </c>
      <c r="B41" s="31">
        <v>26</v>
      </c>
      <c r="C41" s="8">
        <f t="shared" si="4"/>
        <v>486995.79</v>
      </c>
      <c r="D41" s="32">
        <f t="shared" si="0"/>
        <v>1704.49</v>
      </c>
      <c r="E41" s="32">
        <f t="shared" si="5"/>
        <v>3311.6100000000006</v>
      </c>
      <c r="F41" s="32">
        <f t="shared" si="2"/>
        <v>5016.1000000000004</v>
      </c>
      <c r="G41" s="32">
        <f t="shared" si="1"/>
        <v>483684.18</v>
      </c>
    </row>
    <row r="42" spans="1:7" x14ac:dyDescent="0.25">
      <c r="A42" s="30">
        <f t="shared" si="3"/>
        <v>43891</v>
      </c>
      <c r="B42" s="31">
        <v>27</v>
      </c>
      <c r="C42" s="8">
        <f t="shared" si="4"/>
        <v>483684.18</v>
      </c>
      <c r="D42" s="32">
        <f t="shared" si="0"/>
        <v>1692.89</v>
      </c>
      <c r="E42" s="32">
        <f t="shared" si="5"/>
        <v>3323.21</v>
      </c>
      <c r="F42" s="32">
        <f t="shared" si="2"/>
        <v>5016.1000000000004</v>
      </c>
      <c r="G42" s="32">
        <f t="shared" si="1"/>
        <v>480360.97</v>
      </c>
    </row>
    <row r="43" spans="1:7" x14ac:dyDescent="0.25">
      <c r="A43" s="30">
        <f t="shared" si="3"/>
        <v>43922</v>
      </c>
      <c r="B43" s="31">
        <v>28</v>
      </c>
      <c r="C43" s="8">
        <f t="shared" si="4"/>
        <v>480360.97</v>
      </c>
      <c r="D43" s="32">
        <f t="shared" si="0"/>
        <v>1681.26</v>
      </c>
      <c r="E43" s="32">
        <f t="shared" si="5"/>
        <v>3334.84</v>
      </c>
      <c r="F43" s="32">
        <f t="shared" si="2"/>
        <v>5016.1000000000004</v>
      </c>
      <c r="G43" s="32">
        <f t="shared" si="1"/>
        <v>477026.12999999995</v>
      </c>
    </row>
    <row r="44" spans="1:7" x14ac:dyDescent="0.25">
      <c r="A44" s="30">
        <f t="shared" si="3"/>
        <v>43952</v>
      </c>
      <c r="B44" s="31">
        <v>29</v>
      </c>
      <c r="C44" s="8">
        <f t="shared" si="4"/>
        <v>477026.12999999995</v>
      </c>
      <c r="D44" s="32">
        <f t="shared" si="0"/>
        <v>1669.59</v>
      </c>
      <c r="E44" s="32">
        <f t="shared" si="5"/>
        <v>3346.51</v>
      </c>
      <c r="F44" s="32">
        <f t="shared" si="2"/>
        <v>5016.1000000000004</v>
      </c>
      <c r="G44" s="32">
        <f t="shared" si="1"/>
        <v>473679.61999999994</v>
      </c>
    </row>
    <row r="45" spans="1:7" x14ac:dyDescent="0.25">
      <c r="A45" s="30">
        <f t="shared" si="3"/>
        <v>43983</v>
      </c>
      <c r="B45" s="31">
        <v>30</v>
      </c>
      <c r="C45" s="8">
        <f t="shared" si="4"/>
        <v>473679.61999999994</v>
      </c>
      <c r="D45" s="32">
        <f t="shared" si="0"/>
        <v>1657.88</v>
      </c>
      <c r="E45" s="32">
        <f t="shared" si="5"/>
        <v>3358.2200000000003</v>
      </c>
      <c r="F45" s="32">
        <f t="shared" si="2"/>
        <v>5016.1000000000004</v>
      </c>
      <c r="G45" s="32">
        <f t="shared" si="1"/>
        <v>470321.39999999997</v>
      </c>
    </row>
    <row r="46" spans="1:7" x14ac:dyDescent="0.25">
      <c r="A46" s="30">
        <f t="shared" si="3"/>
        <v>44013</v>
      </c>
      <c r="B46" s="31">
        <v>31</v>
      </c>
      <c r="C46" s="8">
        <f t="shared" si="4"/>
        <v>470321.39999999997</v>
      </c>
      <c r="D46" s="32">
        <f t="shared" si="0"/>
        <v>1646.12</v>
      </c>
      <c r="E46" s="32">
        <f t="shared" si="5"/>
        <v>3369.9800000000005</v>
      </c>
      <c r="F46" s="32">
        <f t="shared" si="2"/>
        <v>5016.1000000000004</v>
      </c>
      <c r="G46" s="32">
        <f t="shared" si="1"/>
        <v>466951.42</v>
      </c>
    </row>
    <row r="47" spans="1:7" x14ac:dyDescent="0.25">
      <c r="A47" s="30">
        <f t="shared" si="3"/>
        <v>44044</v>
      </c>
      <c r="B47" s="31">
        <v>32</v>
      </c>
      <c r="C47" s="8">
        <f t="shared" si="4"/>
        <v>466951.42</v>
      </c>
      <c r="D47" s="32">
        <f t="shared" si="0"/>
        <v>1634.33</v>
      </c>
      <c r="E47" s="32">
        <f t="shared" si="5"/>
        <v>3381.7700000000004</v>
      </c>
      <c r="F47" s="32">
        <f t="shared" si="2"/>
        <v>5016.1000000000004</v>
      </c>
      <c r="G47" s="32">
        <f t="shared" si="1"/>
        <v>463569.64999999997</v>
      </c>
    </row>
    <row r="48" spans="1:7" x14ac:dyDescent="0.25">
      <c r="A48" s="30">
        <f t="shared" si="3"/>
        <v>44075</v>
      </c>
      <c r="B48" s="31">
        <v>33</v>
      </c>
      <c r="C48" s="8">
        <f t="shared" si="4"/>
        <v>463569.64999999997</v>
      </c>
      <c r="D48" s="32">
        <f t="shared" si="0"/>
        <v>1622.49</v>
      </c>
      <c r="E48" s="32">
        <f t="shared" si="5"/>
        <v>3393.6100000000006</v>
      </c>
      <c r="F48" s="32">
        <f t="shared" si="2"/>
        <v>5016.1000000000004</v>
      </c>
      <c r="G48" s="32">
        <f t="shared" si="1"/>
        <v>460176.04</v>
      </c>
    </row>
    <row r="49" spans="1:7" x14ac:dyDescent="0.25">
      <c r="A49" s="30">
        <f t="shared" si="3"/>
        <v>44105</v>
      </c>
      <c r="B49" s="31">
        <v>34</v>
      </c>
      <c r="C49" s="8">
        <f t="shared" si="4"/>
        <v>460176.04</v>
      </c>
      <c r="D49" s="32">
        <f t="shared" si="0"/>
        <v>1610.62</v>
      </c>
      <c r="E49" s="32">
        <f t="shared" si="5"/>
        <v>3405.4800000000005</v>
      </c>
      <c r="F49" s="32">
        <f t="shared" si="2"/>
        <v>5016.1000000000004</v>
      </c>
      <c r="G49" s="32">
        <f t="shared" si="1"/>
        <v>456770.56</v>
      </c>
    </row>
    <row r="50" spans="1:7" x14ac:dyDescent="0.25">
      <c r="A50" s="30">
        <f t="shared" si="3"/>
        <v>44136</v>
      </c>
      <c r="B50" s="31">
        <v>35</v>
      </c>
      <c r="C50" s="8">
        <f t="shared" si="4"/>
        <v>456770.56</v>
      </c>
      <c r="D50" s="32">
        <f t="shared" si="0"/>
        <v>1598.7</v>
      </c>
      <c r="E50" s="32">
        <f t="shared" si="5"/>
        <v>3417.4000000000005</v>
      </c>
      <c r="F50" s="32">
        <f t="shared" si="2"/>
        <v>5016.1000000000004</v>
      </c>
      <c r="G50" s="32">
        <f t="shared" si="1"/>
        <v>453353.16</v>
      </c>
    </row>
    <row r="51" spans="1:7" x14ac:dyDescent="0.25">
      <c r="A51" s="30">
        <f t="shared" si="3"/>
        <v>44166</v>
      </c>
      <c r="B51" s="31">
        <v>36</v>
      </c>
      <c r="C51" s="8">
        <f t="shared" si="4"/>
        <v>453353.16</v>
      </c>
      <c r="D51" s="32">
        <f t="shared" si="0"/>
        <v>1586.74</v>
      </c>
      <c r="E51" s="32">
        <f t="shared" si="5"/>
        <v>3429.3600000000006</v>
      </c>
      <c r="F51" s="32">
        <f t="shared" si="2"/>
        <v>5016.1000000000004</v>
      </c>
      <c r="G51" s="32">
        <f t="shared" si="1"/>
        <v>449923.8</v>
      </c>
    </row>
    <row r="52" spans="1:7" x14ac:dyDescent="0.25">
      <c r="A52" s="30">
        <f t="shared" si="3"/>
        <v>44197</v>
      </c>
      <c r="B52" s="31">
        <v>37</v>
      </c>
      <c r="C52" s="8">
        <f t="shared" si="4"/>
        <v>449923.8</v>
      </c>
      <c r="D52" s="32">
        <f t="shared" si="0"/>
        <v>1574.73</v>
      </c>
      <c r="E52" s="32">
        <f t="shared" si="5"/>
        <v>3441.3700000000003</v>
      </c>
      <c r="F52" s="32">
        <f t="shared" si="2"/>
        <v>5016.1000000000004</v>
      </c>
      <c r="G52" s="32">
        <f t="shared" si="1"/>
        <v>446482.43</v>
      </c>
    </row>
    <row r="53" spans="1:7" x14ac:dyDescent="0.25">
      <c r="A53" s="30">
        <f t="shared" si="3"/>
        <v>44228</v>
      </c>
      <c r="B53" s="31">
        <v>38</v>
      </c>
      <c r="C53" s="8">
        <f t="shared" si="4"/>
        <v>446482.43</v>
      </c>
      <c r="D53" s="32">
        <f t="shared" si="0"/>
        <v>1562.69</v>
      </c>
      <c r="E53" s="32">
        <f t="shared" si="5"/>
        <v>3453.4100000000003</v>
      </c>
      <c r="F53" s="32">
        <f t="shared" si="2"/>
        <v>5016.1000000000004</v>
      </c>
      <c r="G53" s="32">
        <f t="shared" si="1"/>
        <v>443029.02</v>
      </c>
    </row>
    <row r="54" spans="1:7" x14ac:dyDescent="0.25">
      <c r="A54" s="30">
        <f t="shared" si="3"/>
        <v>44256</v>
      </c>
      <c r="B54" s="31">
        <v>39</v>
      </c>
      <c r="C54" s="8">
        <f t="shared" si="4"/>
        <v>443029.02</v>
      </c>
      <c r="D54" s="32">
        <f t="shared" si="0"/>
        <v>1550.6</v>
      </c>
      <c r="E54" s="32">
        <f t="shared" si="5"/>
        <v>3465.5000000000005</v>
      </c>
      <c r="F54" s="32">
        <f t="shared" si="2"/>
        <v>5016.1000000000004</v>
      </c>
      <c r="G54" s="32">
        <f t="shared" si="1"/>
        <v>439563.52000000002</v>
      </c>
    </row>
    <row r="55" spans="1:7" x14ac:dyDescent="0.25">
      <c r="A55" s="30">
        <f t="shared" si="3"/>
        <v>44287</v>
      </c>
      <c r="B55" s="31">
        <v>40</v>
      </c>
      <c r="C55" s="8">
        <f t="shared" si="4"/>
        <v>439563.52000000002</v>
      </c>
      <c r="D55" s="32">
        <f t="shared" si="0"/>
        <v>1538.47</v>
      </c>
      <c r="E55" s="32">
        <f t="shared" si="5"/>
        <v>3477.63</v>
      </c>
      <c r="F55" s="32">
        <f t="shared" si="2"/>
        <v>5016.1000000000004</v>
      </c>
      <c r="G55" s="32">
        <f t="shared" si="1"/>
        <v>436085.89</v>
      </c>
    </row>
    <row r="56" spans="1:7" x14ac:dyDescent="0.25">
      <c r="A56" s="30">
        <f t="shared" si="3"/>
        <v>44317</v>
      </c>
      <c r="B56" s="31">
        <v>41</v>
      </c>
      <c r="C56" s="8">
        <f t="shared" si="4"/>
        <v>436085.89</v>
      </c>
      <c r="D56" s="32">
        <f t="shared" si="0"/>
        <v>1526.3</v>
      </c>
      <c r="E56" s="32">
        <f t="shared" si="5"/>
        <v>3489.8</v>
      </c>
      <c r="F56" s="32">
        <f t="shared" si="2"/>
        <v>5016.1000000000004</v>
      </c>
      <c r="G56" s="32">
        <f t="shared" si="1"/>
        <v>432596.09</v>
      </c>
    </row>
    <row r="57" spans="1:7" x14ac:dyDescent="0.25">
      <c r="A57" s="30">
        <f t="shared" si="3"/>
        <v>44348</v>
      </c>
      <c r="B57" s="31">
        <v>42</v>
      </c>
      <c r="C57" s="8">
        <f t="shared" si="4"/>
        <v>432596.09</v>
      </c>
      <c r="D57" s="32">
        <f t="shared" si="0"/>
        <v>1514.09</v>
      </c>
      <c r="E57" s="32">
        <f t="shared" si="5"/>
        <v>3502.01</v>
      </c>
      <c r="F57" s="32">
        <f t="shared" si="2"/>
        <v>5016.1000000000004</v>
      </c>
      <c r="G57" s="32">
        <f t="shared" si="1"/>
        <v>429094.08</v>
      </c>
    </row>
    <row r="58" spans="1:7" x14ac:dyDescent="0.25">
      <c r="A58" s="30">
        <f t="shared" si="3"/>
        <v>44378</v>
      </c>
      <c r="B58" s="31">
        <v>43</v>
      </c>
      <c r="C58" s="8">
        <f t="shared" si="4"/>
        <v>429094.08</v>
      </c>
      <c r="D58" s="32">
        <f t="shared" si="0"/>
        <v>1501.83</v>
      </c>
      <c r="E58" s="32">
        <f t="shared" si="5"/>
        <v>3514.2700000000004</v>
      </c>
      <c r="F58" s="32">
        <f t="shared" si="2"/>
        <v>5016.1000000000004</v>
      </c>
      <c r="G58" s="32">
        <f t="shared" si="1"/>
        <v>425579.81</v>
      </c>
    </row>
    <row r="59" spans="1:7" x14ac:dyDescent="0.25">
      <c r="A59" s="30">
        <f t="shared" si="3"/>
        <v>44409</v>
      </c>
      <c r="B59" s="31">
        <v>44</v>
      </c>
      <c r="C59" s="8">
        <f t="shared" si="4"/>
        <v>425579.81</v>
      </c>
      <c r="D59" s="32">
        <f t="shared" si="0"/>
        <v>1489.53</v>
      </c>
      <c r="E59" s="32">
        <f t="shared" si="5"/>
        <v>3526.5700000000006</v>
      </c>
      <c r="F59" s="32">
        <f t="shared" si="2"/>
        <v>5016.1000000000004</v>
      </c>
      <c r="G59" s="32">
        <f t="shared" si="1"/>
        <v>422053.24</v>
      </c>
    </row>
    <row r="60" spans="1:7" x14ac:dyDescent="0.25">
      <c r="A60" s="30">
        <f t="shared" si="3"/>
        <v>44440</v>
      </c>
      <c r="B60" s="31">
        <v>45</v>
      </c>
      <c r="C60" s="8">
        <f t="shared" si="4"/>
        <v>422053.24</v>
      </c>
      <c r="D60" s="32">
        <f t="shared" si="0"/>
        <v>1477.19</v>
      </c>
      <c r="E60" s="32">
        <f t="shared" si="5"/>
        <v>3538.9100000000003</v>
      </c>
      <c r="F60" s="32">
        <f t="shared" si="2"/>
        <v>5016.1000000000004</v>
      </c>
      <c r="G60" s="32">
        <f t="shared" si="1"/>
        <v>418514.33</v>
      </c>
    </row>
    <row r="61" spans="1:7" x14ac:dyDescent="0.25">
      <c r="A61" s="30">
        <f t="shared" si="3"/>
        <v>44470</v>
      </c>
      <c r="B61" s="31">
        <v>46</v>
      </c>
      <c r="C61" s="8">
        <f t="shared" si="4"/>
        <v>418514.33</v>
      </c>
      <c r="D61" s="32">
        <f t="shared" si="0"/>
        <v>1464.8</v>
      </c>
      <c r="E61" s="32">
        <f t="shared" si="5"/>
        <v>3551.3</v>
      </c>
      <c r="F61" s="32">
        <f t="shared" si="2"/>
        <v>5016.1000000000004</v>
      </c>
      <c r="G61" s="32">
        <f t="shared" si="1"/>
        <v>414963.03</v>
      </c>
    </row>
    <row r="62" spans="1:7" x14ac:dyDescent="0.25">
      <c r="A62" s="30">
        <f t="shared" si="3"/>
        <v>44501</v>
      </c>
      <c r="B62" s="31">
        <v>47</v>
      </c>
      <c r="C62" s="8">
        <f t="shared" si="4"/>
        <v>414963.03</v>
      </c>
      <c r="D62" s="32">
        <f t="shared" si="0"/>
        <v>1452.37</v>
      </c>
      <c r="E62" s="32">
        <f t="shared" si="5"/>
        <v>3563.7300000000005</v>
      </c>
      <c r="F62" s="32">
        <f t="shared" si="2"/>
        <v>5016.1000000000004</v>
      </c>
      <c r="G62" s="32">
        <f t="shared" si="1"/>
        <v>411399.30000000005</v>
      </c>
    </row>
    <row r="63" spans="1:7" x14ac:dyDescent="0.25">
      <c r="A63" s="30">
        <f t="shared" si="3"/>
        <v>44531</v>
      </c>
      <c r="B63" s="31">
        <v>48</v>
      </c>
      <c r="C63" s="8">
        <f t="shared" si="4"/>
        <v>411399.30000000005</v>
      </c>
      <c r="D63" s="32">
        <f t="shared" si="0"/>
        <v>1439.9</v>
      </c>
      <c r="E63" s="32">
        <f t="shared" si="5"/>
        <v>3576.2000000000003</v>
      </c>
      <c r="F63" s="32">
        <f t="shared" si="2"/>
        <v>5016.1000000000004</v>
      </c>
      <c r="G63" s="32">
        <f t="shared" si="1"/>
        <v>407823.10000000003</v>
      </c>
    </row>
    <row r="64" spans="1:7" x14ac:dyDescent="0.25">
      <c r="A64" s="30">
        <f t="shared" si="3"/>
        <v>44562</v>
      </c>
      <c r="B64" s="31">
        <v>49</v>
      </c>
      <c r="C64" s="8">
        <f t="shared" si="4"/>
        <v>407823.10000000003</v>
      </c>
      <c r="D64" s="32">
        <f t="shared" si="0"/>
        <v>1427.38</v>
      </c>
      <c r="E64" s="32">
        <f t="shared" si="5"/>
        <v>3588.7200000000003</v>
      </c>
      <c r="F64" s="32">
        <f t="shared" si="2"/>
        <v>5016.1000000000004</v>
      </c>
      <c r="G64" s="32">
        <f t="shared" si="1"/>
        <v>404234.38000000006</v>
      </c>
    </row>
    <row r="65" spans="1:7" x14ac:dyDescent="0.25">
      <c r="A65" s="30">
        <f t="shared" si="3"/>
        <v>44593</v>
      </c>
      <c r="B65" s="31">
        <v>50</v>
      </c>
      <c r="C65" s="8">
        <f t="shared" si="4"/>
        <v>404234.38000000006</v>
      </c>
      <c r="D65" s="32">
        <f t="shared" si="0"/>
        <v>1414.82</v>
      </c>
      <c r="E65" s="32">
        <f t="shared" si="5"/>
        <v>3601.2800000000007</v>
      </c>
      <c r="F65" s="32">
        <f t="shared" si="2"/>
        <v>5016.1000000000004</v>
      </c>
      <c r="G65" s="32">
        <f t="shared" si="1"/>
        <v>400633.10000000003</v>
      </c>
    </row>
    <row r="66" spans="1:7" x14ac:dyDescent="0.25">
      <c r="A66" s="30">
        <f t="shared" si="3"/>
        <v>44621</v>
      </c>
      <c r="B66" s="31">
        <v>51</v>
      </c>
      <c r="C66" s="8">
        <f t="shared" si="4"/>
        <v>400633.10000000003</v>
      </c>
      <c r="D66" s="32">
        <f t="shared" si="0"/>
        <v>1402.22</v>
      </c>
      <c r="E66" s="32">
        <f t="shared" si="5"/>
        <v>3613.88</v>
      </c>
      <c r="F66" s="32">
        <f t="shared" si="2"/>
        <v>5016.1000000000004</v>
      </c>
      <c r="G66" s="32">
        <f t="shared" si="1"/>
        <v>397019.22000000003</v>
      </c>
    </row>
    <row r="67" spans="1:7" x14ac:dyDescent="0.25">
      <c r="A67" s="30">
        <f t="shared" si="3"/>
        <v>44652</v>
      </c>
      <c r="B67" s="31">
        <v>52</v>
      </c>
      <c r="C67" s="8">
        <f t="shared" si="4"/>
        <v>397019.22000000003</v>
      </c>
      <c r="D67" s="32">
        <f t="shared" si="0"/>
        <v>1389.57</v>
      </c>
      <c r="E67" s="32">
        <f t="shared" si="5"/>
        <v>3626.5300000000007</v>
      </c>
      <c r="F67" s="32">
        <f t="shared" si="2"/>
        <v>5016.1000000000004</v>
      </c>
      <c r="G67" s="32">
        <f t="shared" si="1"/>
        <v>393392.69</v>
      </c>
    </row>
    <row r="68" spans="1:7" x14ac:dyDescent="0.25">
      <c r="A68" s="30">
        <f t="shared" si="3"/>
        <v>44682</v>
      </c>
      <c r="B68" s="31">
        <v>53</v>
      </c>
      <c r="C68" s="8">
        <f t="shared" si="4"/>
        <v>393392.69</v>
      </c>
      <c r="D68" s="32">
        <f t="shared" si="0"/>
        <v>1376.87</v>
      </c>
      <c r="E68" s="32">
        <f t="shared" si="5"/>
        <v>3639.2300000000005</v>
      </c>
      <c r="F68" s="32">
        <f t="shared" si="2"/>
        <v>5016.1000000000004</v>
      </c>
      <c r="G68" s="32">
        <f t="shared" si="1"/>
        <v>389753.46</v>
      </c>
    </row>
    <row r="69" spans="1:7" x14ac:dyDescent="0.25">
      <c r="A69" s="30">
        <f t="shared" si="3"/>
        <v>44713</v>
      </c>
      <c r="B69" s="31">
        <v>54</v>
      </c>
      <c r="C69" s="8">
        <f t="shared" si="4"/>
        <v>389753.46</v>
      </c>
      <c r="D69" s="32">
        <f t="shared" si="0"/>
        <v>1364.14</v>
      </c>
      <c r="E69" s="32">
        <f t="shared" si="5"/>
        <v>3651.96</v>
      </c>
      <c r="F69" s="32">
        <f t="shared" si="2"/>
        <v>5016.1000000000004</v>
      </c>
      <c r="G69" s="32">
        <f t="shared" si="1"/>
        <v>386101.5</v>
      </c>
    </row>
    <row r="70" spans="1:7" x14ac:dyDescent="0.25">
      <c r="A70" s="30">
        <f t="shared" si="3"/>
        <v>44743</v>
      </c>
      <c r="B70" s="31">
        <v>55</v>
      </c>
      <c r="C70" s="8">
        <f t="shared" si="4"/>
        <v>386101.5</v>
      </c>
      <c r="D70" s="32">
        <f t="shared" si="0"/>
        <v>1351.36</v>
      </c>
      <c r="E70" s="32">
        <f t="shared" si="5"/>
        <v>3664.7400000000007</v>
      </c>
      <c r="F70" s="32">
        <f t="shared" si="2"/>
        <v>5016.1000000000004</v>
      </c>
      <c r="G70" s="32">
        <f t="shared" si="1"/>
        <v>382436.76</v>
      </c>
    </row>
    <row r="71" spans="1:7" x14ac:dyDescent="0.25">
      <c r="A71" s="30">
        <f t="shared" si="3"/>
        <v>44774</v>
      </c>
      <c r="B71" s="31">
        <v>56</v>
      </c>
      <c r="C71" s="8">
        <f t="shared" si="4"/>
        <v>382436.76</v>
      </c>
      <c r="D71" s="32">
        <f t="shared" si="0"/>
        <v>1338.53</v>
      </c>
      <c r="E71" s="32">
        <f t="shared" si="5"/>
        <v>3677.5700000000006</v>
      </c>
      <c r="F71" s="32">
        <f t="shared" si="2"/>
        <v>5016.1000000000004</v>
      </c>
      <c r="G71" s="32">
        <f t="shared" si="1"/>
        <v>378759.19</v>
      </c>
    </row>
    <row r="72" spans="1:7" x14ac:dyDescent="0.25">
      <c r="A72" s="30">
        <f t="shared" si="3"/>
        <v>44805</v>
      </c>
      <c r="B72" s="31">
        <v>57</v>
      </c>
      <c r="C72" s="8">
        <f t="shared" si="4"/>
        <v>378759.19</v>
      </c>
      <c r="D72" s="32">
        <f t="shared" si="0"/>
        <v>1325.66</v>
      </c>
      <c r="E72" s="32">
        <f t="shared" si="5"/>
        <v>3690.4400000000005</v>
      </c>
      <c r="F72" s="32">
        <f t="shared" si="2"/>
        <v>5016.1000000000004</v>
      </c>
      <c r="G72" s="32">
        <f t="shared" si="1"/>
        <v>375068.75</v>
      </c>
    </row>
    <row r="73" spans="1:7" x14ac:dyDescent="0.25">
      <c r="A73" s="30">
        <f t="shared" si="3"/>
        <v>44835</v>
      </c>
      <c r="B73" s="31">
        <v>58</v>
      </c>
      <c r="C73" s="8">
        <f t="shared" si="4"/>
        <v>375068.75</v>
      </c>
      <c r="D73" s="32">
        <f t="shared" si="0"/>
        <v>1312.74</v>
      </c>
      <c r="E73" s="32">
        <f t="shared" si="5"/>
        <v>3703.3600000000006</v>
      </c>
      <c r="F73" s="32">
        <f t="shared" si="2"/>
        <v>5016.1000000000004</v>
      </c>
      <c r="G73" s="32">
        <f t="shared" si="1"/>
        <v>371365.39</v>
      </c>
    </row>
    <row r="74" spans="1:7" x14ac:dyDescent="0.25">
      <c r="A74" s="30">
        <f t="shared" si="3"/>
        <v>44866</v>
      </c>
      <c r="B74" s="31">
        <v>59</v>
      </c>
      <c r="C74" s="8">
        <f t="shared" si="4"/>
        <v>371365.39</v>
      </c>
      <c r="D74" s="32">
        <f t="shared" si="0"/>
        <v>1299.78</v>
      </c>
      <c r="E74" s="32">
        <f t="shared" si="5"/>
        <v>3716.3200000000006</v>
      </c>
      <c r="F74" s="32">
        <f t="shared" si="2"/>
        <v>5016.1000000000004</v>
      </c>
      <c r="G74" s="32">
        <f t="shared" si="1"/>
        <v>367649.07</v>
      </c>
    </row>
    <row r="75" spans="1:7" x14ac:dyDescent="0.25">
      <c r="A75" s="30">
        <f t="shared" si="3"/>
        <v>44896</v>
      </c>
      <c r="B75" s="31">
        <v>60</v>
      </c>
      <c r="C75" s="8">
        <f>G74</f>
        <v>367649.07</v>
      </c>
      <c r="D75" s="32">
        <f>ROUND(C75*$E$12/12,2)</f>
        <v>1286.77</v>
      </c>
      <c r="E75" s="32">
        <f>F75-D75</f>
        <v>3729.3300000000004</v>
      </c>
      <c r="F75" s="32">
        <f t="shared" si="2"/>
        <v>5016.1000000000004</v>
      </c>
      <c r="G75" s="32">
        <f>C75-E75</f>
        <v>363919.74</v>
      </c>
    </row>
    <row r="76" spans="1:7" x14ac:dyDescent="0.25">
      <c r="A76" s="30">
        <f t="shared" si="3"/>
        <v>44927</v>
      </c>
      <c r="B76" s="31">
        <v>61</v>
      </c>
      <c r="C76" s="8">
        <f>G75</f>
        <v>363919.74</v>
      </c>
      <c r="D76" s="32">
        <f>ROUND(C76*$E$12/12,2)</f>
        <v>1273.72</v>
      </c>
      <c r="E76" s="32">
        <f>F76-D76</f>
        <v>3742.38</v>
      </c>
      <c r="F76" s="32">
        <f t="shared" si="2"/>
        <v>5016.1000000000004</v>
      </c>
      <c r="G76" s="32">
        <f>C76-E76</f>
        <v>360177.36</v>
      </c>
    </row>
    <row r="77" spans="1:7" x14ac:dyDescent="0.25">
      <c r="A77" s="30">
        <f t="shared" si="3"/>
        <v>44958</v>
      </c>
      <c r="B77" s="31">
        <v>62</v>
      </c>
      <c r="C77" s="8">
        <f>G76</f>
        <v>360177.36</v>
      </c>
      <c r="D77" s="32">
        <f>ROUND(C77*$E$12/12,2)</f>
        <v>1260.6199999999999</v>
      </c>
      <c r="E77" s="32">
        <f>F77-D77</f>
        <v>3755.4800000000005</v>
      </c>
      <c r="F77" s="32">
        <f t="shared" si="2"/>
        <v>5016.1000000000004</v>
      </c>
      <c r="G77" s="32">
        <f>C77-E77</f>
        <v>356421.88</v>
      </c>
    </row>
    <row r="78" spans="1:7" x14ac:dyDescent="0.25">
      <c r="A78" s="30">
        <f t="shared" si="3"/>
        <v>44986</v>
      </c>
      <c r="B78" s="31">
        <v>63</v>
      </c>
      <c r="C78" s="8">
        <f>G77</f>
        <v>356421.88</v>
      </c>
      <c r="D78" s="32">
        <f>ROUND(C78*$E$12/12,2)</f>
        <v>1247.48</v>
      </c>
      <c r="E78" s="32">
        <f>F78-D78</f>
        <v>3768.6200000000003</v>
      </c>
      <c r="F78" s="32">
        <f t="shared" si="2"/>
        <v>5016.1000000000004</v>
      </c>
      <c r="G78" s="32">
        <f>C78-E78</f>
        <v>352653.26</v>
      </c>
    </row>
    <row r="79" spans="1:7" x14ac:dyDescent="0.25">
      <c r="A79" s="30">
        <f t="shared" si="3"/>
        <v>45017</v>
      </c>
      <c r="B79" s="31">
        <v>64</v>
      </c>
      <c r="C79" s="8">
        <f>G78</f>
        <v>352653.26</v>
      </c>
      <c r="D79" s="32">
        <f>ROUND(C79*$E$12/12,2)</f>
        <v>1234.29</v>
      </c>
      <c r="E79" s="32">
        <f>F79-D79</f>
        <v>3781.8100000000004</v>
      </c>
      <c r="F79" s="32">
        <f t="shared" si="2"/>
        <v>5016.1000000000004</v>
      </c>
      <c r="G79" s="32">
        <f>C79-E79</f>
        <v>348871.45</v>
      </c>
    </row>
    <row r="80" spans="1:7" x14ac:dyDescent="0.25">
      <c r="A80" s="30">
        <f t="shared" si="3"/>
        <v>45047</v>
      </c>
      <c r="B80" s="31">
        <v>65</v>
      </c>
      <c r="C80" s="8">
        <f t="shared" ref="C80:C93" si="6">G79</f>
        <v>348871.45</v>
      </c>
      <c r="D80" s="32">
        <f t="shared" ref="D80:D93" si="7">ROUND(C80*$E$12/12,2)</f>
        <v>1221.05</v>
      </c>
      <c r="E80" s="32">
        <f t="shared" ref="E80:E93" si="8">F80-D80</f>
        <v>3795.05</v>
      </c>
      <c r="F80" s="32">
        <f t="shared" si="2"/>
        <v>5016.1000000000004</v>
      </c>
      <c r="G80" s="32">
        <f t="shared" ref="G80:G93" si="9">C80-E80</f>
        <v>345076.4</v>
      </c>
    </row>
    <row r="81" spans="1:7" x14ac:dyDescent="0.25">
      <c r="A81" s="30">
        <f t="shared" si="3"/>
        <v>45078</v>
      </c>
      <c r="B81" s="31">
        <v>66</v>
      </c>
      <c r="C81" s="8">
        <f t="shared" si="6"/>
        <v>345076.4</v>
      </c>
      <c r="D81" s="32">
        <f t="shared" si="7"/>
        <v>1207.77</v>
      </c>
      <c r="E81" s="32">
        <f t="shared" si="8"/>
        <v>3808.3300000000004</v>
      </c>
      <c r="F81" s="32">
        <f t="shared" si="2"/>
        <v>5016.1000000000004</v>
      </c>
      <c r="G81" s="32">
        <f t="shared" si="9"/>
        <v>341268.07</v>
      </c>
    </row>
    <row r="82" spans="1:7" x14ac:dyDescent="0.25">
      <c r="A82" s="30">
        <f t="shared" si="3"/>
        <v>45108</v>
      </c>
      <c r="B82" s="31">
        <v>67</v>
      </c>
      <c r="C82" s="8">
        <f t="shared" si="6"/>
        <v>341268.07</v>
      </c>
      <c r="D82" s="32">
        <f t="shared" si="7"/>
        <v>1194.44</v>
      </c>
      <c r="E82" s="32">
        <f t="shared" si="8"/>
        <v>3821.6600000000003</v>
      </c>
      <c r="F82" s="32">
        <f t="shared" ref="F82:F135" si="10">F81</f>
        <v>5016.1000000000004</v>
      </c>
      <c r="G82" s="32">
        <f t="shared" si="9"/>
        <v>337446.41000000003</v>
      </c>
    </row>
    <row r="83" spans="1:7" x14ac:dyDescent="0.25">
      <c r="A83" s="30">
        <f t="shared" ref="A83:A135" si="11">EDATE(A82,1)</f>
        <v>45139</v>
      </c>
      <c r="B83" s="31">
        <v>68</v>
      </c>
      <c r="C83" s="8">
        <f t="shared" si="6"/>
        <v>337446.41000000003</v>
      </c>
      <c r="D83" s="32">
        <f t="shared" si="7"/>
        <v>1181.06</v>
      </c>
      <c r="E83" s="32">
        <f t="shared" si="8"/>
        <v>3835.0400000000004</v>
      </c>
      <c r="F83" s="32">
        <f t="shared" si="10"/>
        <v>5016.1000000000004</v>
      </c>
      <c r="G83" s="32">
        <f t="shared" si="9"/>
        <v>333611.37000000005</v>
      </c>
    </row>
    <row r="84" spans="1:7" x14ac:dyDescent="0.25">
      <c r="A84" s="30">
        <f t="shared" si="11"/>
        <v>45170</v>
      </c>
      <c r="B84" s="31">
        <v>69</v>
      </c>
      <c r="C84" s="8">
        <f t="shared" si="6"/>
        <v>333611.37000000005</v>
      </c>
      <c r="D84" s="32">
        <f t="shared" si="7"/>
        <v>1167.6400000000001</v>
      </c>
      <c r="E84" s="32">
        <f t="shared" si="8"/>
        <v>3848.46</v>
      </c>
      <c r="F84" s="32">
        <f t="shared" si="10"/>
        <v>5016.1000000000004</v>
      </c>
      <c r="G84" s="32">
        <f t="shared" si="9"/>
        <v>329762.91000000003</v>
      </c>
    </row>
    <row r="85" spans="1:7" x14ac:dyDescent="0.25">
      <c r="A85" s="30">
        <f t="shared" si="11"/>
        <v>45200</v>
      </c>
      <c r="B85" s="31">
        <v>70</v>
      </c>
      <c r="C85" s="8">
        <f t="shared" si="6"/>
        <v>329762.91000000003</v>
      </c>
      <c r="D85" s="32">
        <f t="shared" si="7"/>
        <v>1154.17</v>
      </c>
      <c r="E85" s="32">
        <f t="shared" si="8"/>
        <v>3861.9300000000003</v>
      </c>
      <c r="F85" s="32">
        <f t="shared" si="10"/>
        <v>5016.1000000000004</v>
      </c>
      <c r="G85" s="32">
        <f t="shared" si="9"/>
        <v>325900.98000000004</v>
      </c>
    </row>
    <row r="86" spans="1:7" x14ac:dyDescent="0.25">
      <c r="A86" s="30">
        <f t="shared" si="11"/>
        <v>45231</v>
      </c>
      <c r="B86" s="31">
        <v>71</v>
      </c>
      <c r="C86" s="8">
        <f t="shared" si="6"/>
        <v>325900.98000000004</v>
      </c>
      <c r="D86" s="32">
        <f t="shared" si="7"/>
        <v>1140.6500000000001</v>
      </c>
      <c r="E86" s="32">
        <f t="shared" si="8"/>
        <v>3875.4500000000003</v>
      </c>
      <c r="F86" s="32">
        <f t="shared" si="10"/>
        <v>5016.1000000000004</v>
      </c>
      <c r="G86" s="32">
        <f t="shared" si="9"/>
        <v>322025.53000000003</v>
      </c>
    </row>
    <row r="87" spans="1:7" x14ac:dyDescent="0.25">
      <c r="A87" s="30">
        <f t="shared" si="11"/>
        <v>45261</v>
      </c>
      <c r="B87" s="31">
        <v>72</v>
      </c>
      <c r="C87" s="8">
        <f t="shared" si="6"/>
        <v>322025.53000000003</v>
      </c>
      <c r="D87" s="32">
        <f t="shared" si="7"/>
        <v>1127.0899999999999</v>
      </c>
      <c r="E87" s="32">
        <f t="shared" si="8"/>
        <v>3889.01</v>
      </c>
      <c r="F87" s="32">
        <f t="shared" si="10"/>
        <v>5016.1000000000004</v>
      </c>
      <c r="G87" s="32">
        <f t="shared" si="9"/>
        <v>318136.52</v>
      </c>
    </row>
    <row r="88" spans="1:7" x14ac:dyDescent="0.25">
      <c r="A88" s="30">
        <f t="shared" si="11"/>
        <v>45292</v>
      </c>
      <c r="B88" s="31">
        <v>73</v>
      </c>
      <c r="C88" s="8">
        <f t="shared" si="6"/>
        <v>318136.52</v>
      </c>
      <c r="D88" s="32">
        <f t="shared" si="7"/>
        <v>1113.48</v>
      </c>
      <c r="E88" s="32">
        <f t="shared" si="8"/>
        <v>3902.6200000000003</v>
      </c>
      <c r="F88" s="32">
        <f t="shared" si="10"/>
        <v>5016.1000000000004</v>
      </c>
      <c r="G88" s="32">
        <f t="shared" si="9"/>
        <v>314233.90000000002</v>
      </c>
    </row>
    <row r="89" spans="1:7" x14ac:dyDescent="0.25">
      <c r="A89" s="30">
        <f t="shared" si="11"/>
        <v>45323</v>
      </c>
      <c r="B89" s="31">
        <v>74</v>
      </c>
      <c r="C89" s="8">
        <f t="shared" si="6"/>
        <v>314233.90000000002</v>
      </c>
      <c r="D89" s="32">
        <f t="shared" si="7"/>
        <v>1099.82</v>
      </c>
      <c r="E89" s="32">
        <f t="shared" si="8"/>
        <v>3916.2800000000007</v>
      </c>
      <c r="F89" s="32">
        <f t="shared" si="10"/>
        <v>5016.1000000000004</v>
      </c>
      <c r="G89" s="32">
        <f t="shared" si="9"/>
        <v>310317.62</v>
      </c>
    </row>
    <row r="90" spans="1:7" x14ac:dyDescent="0.25">
      <c r="A90" s="30">
        <f t="shared" si="11"/>
        <v>45352</v>
      </c>
      <c r="B90" s="31">
        <v>75</v>
      </c>
      <c r="C90" s="8">
        <f t="shared" si="6"/>
        <v>310317.62</v>
      </c>
      <c r="D90" s="32">
        <f t="shared" si="7"/>
        <v>1086.1099999999999</v>
      </c>
      <c r="E90" s="32">
        <f t="shared" si="8"/>
        <v>3929.9900000000007</v>
      </c>
      <c r="F90" s="32">
        <f t="shared" si="10"/>
        <v>5016.1000000000004</v>
      </c>
      <c r="G90" s="32">
        <f t="shared" si="9"/>
        <v>306387.63</v>
      </c>
    </row>
    <row r="91" spans="1:7" x14ac:dyDescent="0.25">
      <c r="A91" s="30">
        <f t="shared" si="11"/>
        <v>45383</v>
      </c>
      <c r="B91" s="31">
        <v>76</v>
      </c>
      <c r="C91" s="8">
        <f t="shared" si="6"/>
        <v>306387.63</v>
      </c>
      <c r="D91" s="32">
        <f t="shared" si="7"/>
        <v>1072.3599999999999</v>
      </c>
      <c r="E91" s="32">
        <f t="shared" si="8"/>
        <v>3943.7400000000007</v>
      </c>
      <c r="F91" s="32">
        <f t="shared" si="10"/>
        <v>5016.1000000000004</v>
      </c>
      <c r="G91" s="32">
        <f t="shared" si="9"/>
        <v>302443.89</v>
      </c>
    </row>
    <row r="92" spans="1:7" x14ac:dyDescent="0.25">
      <c r="A92" s="30">
        <f t="shared" si="11"/>
        <v>45413</v>
      </c>
      <c r="B92" s="31">
        <v>77</v>
      </c>
      <c r="C92" s="8">
        <f t="shared" si="6"/>
        <v>302443.89</v>
      </c>
      <c r="D92" s="32">
        <f t="shared" si="7"/>
        <v>1058.55</v>
      </c>
      <c r="E92" s="32">
        <f t="shared" si="8"/>
        <v>3957.55</v>
      </c>
      <c r="F92" s="32">
        <f t="shared" si="10"/>
        <v>5016.1000000000004</v>
      </c>
      <c r="G92" s="32">
        <f t="shared" si="9"/>
        <v>298486.34000000003</v>
      </c>
    </row>
    <row r="93" spans="1:7" x14ac:dyDescent="0.25">
      <c r="A93" s="30">
        <f t="shared" si="11"/>
        <v>45444</v>
      </c>
      <c r="B93" s="31">
        <v>78</v>
      </c>
      <c r="C93" s="8">
        <f t="shared" si="6"/>
        <v>298486.34000000003</v>
      </c>
      <c r="D93" s="32">
        <f t="shared" si="7"/>
        <v>1044.7</v>
      </c>
      <c r="E93" s="32">
        <f t="shared" si="8"/>
        <v>3971.4000000000005</v>
      </c>
      <c r="F93" s="32">
        <f t="shared" si="10"/>
        <v>5016.1000000000004</v>
      </c>
      <c r="G93" s="32">
        <f t="shared" si="9"/>
        <v>294514.94</v>
      </c>
    </row>
    <row r="94" spans="1:7" x14ac:dyDescent="0.25">
      <c r="A94" s="30">
        <f t="shared" si="11"/>
        <v>45474</v>
      </c>
      <c r="B94" s="31">
        <v>79</v>
      </c>
      <c r="C94" s="8">
        <f t="shared" ref="C94:C135" si="12">G93</f>
        <v>294514.94</v>
      </c>
      <c r="D94" s="32">
        <f t="shared" ref="D94:D135" si="13">ROUND(C94*$E$12/12,2)</f>
        <v>1030.8</v>
      </c>
      <c r="E94" s="32">
        <f t="shared" ref="E94:E135" si="14">F94-D94</f>
        <v>3985.3</v>
      </c>
      <c r="F94" s="32">
        <f t="shared" si="10"/>
        <v>5016.1000000000004</v>
      </c>
      <c r="G94" s="32">
        <f t="shared" ref="G94:G135" si="15">C94-E94</f>
        <v>290529.64</v>
      </c>
    </row>
    <row r="95" spans="1:7" x14ac:dyDescent="0.25">
      <c r="A95" s="30">
        <f t="shared" si="11"/>
        <v>45505</v>
      </c>
      <c r="B95" s="31">
        <v>80</v>
      </c>
      <c r="C95" s="8">
        <f t="shared" si="12"/>
        <v>290529.64</v>
      </c>
      <c r="D95" s="32">
        <f t="shared" si="13"/>
        <v>1016.85</v>
      </c>
      <c r="E95" s="32">
        <f t="shared" si="14"/>
        <v>3999.2500000000005</v>
      </c>
      <c r="F95" s="32">
        <f t="shared" si="10"/>
        <v>5016.1000000000004</v>
      </c>
      <c r="G95" s="32">
        <f t="shared" si="15"/>
        <v>286530.39</v>
      </c>
    </row>
    <row r="96" spans="1:7" x14ac:dyDescent="0.25">
      <c r="A96" s="30">
        <f t="shared" si="11"/>
        <v>45536</v>
      </c>
      <c r="B96" s="31">
        <v>81</v>
      </c>
      <c r="C96" s="8">
        <f t="shared" si="12"/>
        <v>286530.39</v>
      </c>
      <c r="D96" s="32">
        <f t="shared" si="13"/>
        <v>1002.86</v>
      </c>
      <c r="E96" s="32">
        <f t="shared" si="14"/>
        <v>4013.2400000000002</v>
      </c>
      <c r="F96" s="32">
        <f t="shared" si="10"/>
        <v>5016.1000000000004</v>
      </c>
      <c r="G96" s="32">
        <f t="shared" si="15"/>
        <v>282517.15000000002</v>
      </c>
    </row>
    <row r="97" spans="1:7" x14ac:dyDescent="0.25">
      <c r="A97" s="30">
        <f t="shared" si="11"/>
        <v>45566</v>
      </c>
      <c r="B97" s="31">
        <v>82</v>
      </c>
      <c r="C97" s="8">
        <f t="shared" si="12"/>
        <v>282517.15000000002</v>
      </c>
      <c r="D97" s="32">
        <f t="shared" si="13"/>
        <v>988.81</v>
      </c>
      <c r="E97" s="32">
        <f t="shared" si="14"/>
        <v>4027.2900000000004</v>
      </c>
      <c r="F97" s="32">
        <f t="shared" si="10"/>
        <v>5016.1000000000004</v>
      </c>
      <c r="G97" s="32">
        <f t="shared" si="15"/>
        <v>278489.86000000004</v>
      </c>
    </row>
    <row r="98" spans="1:7" x14ac:dyDescent="0.25">
      <c r="A98" s="30">
        <f t="shared" si="11"/>
        <v>45597</v>
      </c>
      <c r="B98" s="31">
        <v>83</v>
      </c>
      <c r="C98" s="8">
        <f t="shared" si="12"/>
        <v>278489.86000000004</v>
      </c>
      <c r="D98" s="32">
        <f t="shared" si="13"/>
        <v>974.71</v>
      </c>
      <c r="E98" s="32">
        <f t="shared" si="14"/>
        <v>4041.3900000000003</v>
      </c>
      <c r="F98" s="32">
        <f t="shared" si="10"/>
        <v>5016.1000000000004</v>
      </c>
      <c r="G98" s="32">
        <f t="shared" si="15"/>
        <v>274448.47000000003</v>
      </c>
    </row>
    <row r="99" spans="1:7" x14ac:dyDescent="0.25">
      <c r="A99" s="30">
        <f t="shared" si="11"/>
        <v>45627</v>
      </c>
      <c r="B99" s="31">
        <v>84</v>
      </c>
      <c r="C99" s="8">
        <f t="shared" si="12"/>
        <v>274448.47000000003</v>
      </c>
      <c r="D99" s="32">
        <f t="shared" si="13"/>
        <v>960.57</v>
      </c>
      <c r="E99" s="32">
        <f t="shared" si="14"/>
        <v>4055.53</v>
      </c>
      <c r="F99" s="32">
        <f t="shared" si="10"/>
        <v>5016.1000000000004</v>
      </c>
      <c r="G99" s="32">
        <f t="shared" si="15"/>
        <v>270392.94</v>
      </c>
    </row>
    <row r="100" spans="1:7" x14ac:dyDescent="0.25">
      <c r="A100" s="30">
        <f t="shared" si="11"/>
        <v>45658</v>
      </c>
      <c r="B100" s="31">
        <v>85</v>
      </c>
      <c r="C100" s="8">
        <f t="shared" si="12"/>
        <v>270392.94</v>
      </c>
      <c r="D100" s="32">
        <f t="shared" si="13"/>
        <v>946.38</v>
      </c>
      <c r="E100" s="32">
        <f t="shared" si="14"/>
        <v>4069.7200000000003</v>
      </c>
      <c r="F100" s="32">
        <f t="shared" si="10"/>
        <v>5016.1000000000004</v>
      </c>
      <c r="G100" s="32">
        <f t="shared" si="15"/>
        <v>266323.22000000003</v>
      </c>
    </row>
    <row r="101" spans="1:7" x14ac:dyDescent="0.25">
      <c r="A101" s="30">
        <f t="shared" si="11"/>
        <v>45689</v>
      </c>
      <c r="B101" s="31">
        <v>86</v>
      </c>
      <c r="C101" s="8">
        <f t="shared" si="12"/>
        <v>266323.22000000003</v>
      </c>
      <c r="D101" s="32">
        <f t="shared" si="13"/>
        <v>932.13</v>
      </c>
      <c r="E101" s="32">
        <f t="shared" si="14"/>
        <v>4083.9700000000003</v>
      </c>
      <c r="F101" s="32">
        <f t="shared" si="10"/>
        <v>5016.1000000000004</v>
      </c>
      <c r="G101" s="32">
        <f t="shared" si="15"/>
        <v>262239.25000000006</v>
      </c>
    </row>
    <row r="102" spans="1:7" x14ac:dyDescent="0.25">
      <c r="A102" s="30">
        <f t="shared" si="11"/>
        <v>45717</v>
      </c>
      <c r="B102" s="31">
        <v>87</v>
      </c>
      <c r="C102" s="8">
        <f t="shared" si="12"/>
        <v>262239.25000000006</v>
      </c>
      <c r="D102" s="32">
        <f t="shared" si="13"/>
        <v>917.84</v>
      </c>
      <c r="E102" s="32">
        <f t="shared" si="14"/>
        <v>4098.26</v>
      </c>
      <c r="F102" s="32">
        <f t="shared" si="10"/>
        <v>5016.1000000000004</v>
      </c>
      <c r="G102" s="32">
        <f t="shared" si="15"/>
        <v>258140.99000000005</v>
      </c>
    </row>
    <row r="103" spans="1:7" x14ac:dyDescent="0.25">
      <c r="A103" s="30">
        <f t="shared" si="11"/>
        <v>45748</v>
      </c>
      <c r="B103" s="31">
        <v>88</v>
      </c>
      <c r="C103" s="8">
        <f t="shared" si="12"/>
        <v>258140.99000000005</v>
      </c>
      <c r="D103" s="32">
        <f t="shared" si="13"/>
        <v>903.49</v>
      </c>
      <c r="E103" s="32">
        <f t="shared" si="14"/>
        <v>4112.6100000000006</v>
      </c>
      <c r="F103" s="32">
        <f t="shared" si="10"/>
        <v>5016.1000000000004</v>
      </c>
      <c r="G103" s="32">
        <f t="shared" si="15"/>
        <v>254028.38000000006</v>
      </c>
    </row>
    <row r="104" spans="1:7" x14ac:dyDescent="0.25">
      <c r="A104" s="30">
        <f t="shared" si="11"/>
        <v>45778</v>
      </c>
      <c r="B104" s="31">
        <v>89</v>
      </c>
      <c r="C104" s="8">
        <f t="shared" si="12"/>
        <v>254028.38000000006</v>
      </c>
      <c r="D104" s="32">
        <f t="shared" si="13"/>
        <v>889.1</v>
      </c>
      <c r="E104" s="32">
        <f t="shared" si="14"/>
        <v>4127</v>
      </c>
      <c r="F104" s="32">
        <f t="shared" si="10"/>
        <v>5016.1000000000004</v>
      </c>
      <c r="G104" s="32">
        <f t="shared" si="15"/>
        <v>249901.38000000006</v>
      </c>
    </row>
    <row r="105" spans="1:7" x14ac:dyDescent="0.25">
      <c r="A105" s="30">
        <f t="shared" si="11"/>
        <v>45809</v>
      </c>
      <c r="B105" s="31">
        <v>90</v>
      </c>
      <c r="C105" s="8">
        <f t="shared" si="12"/>
        <v>249901.38000000006</v>
      </c>
      <c r="D105" s="32">
        <f t="shared" si="13"/>
        <v>874.65</v>
      </c>
      <c r="E105" s="32">
        <f t="shared" si="14"/>
        <v>4141.4500000000007</v>
      </c>
      <c r="F105" s="32">
        <f t="shared" si="10"/>
        <v>5016.1000000000004</v>
      </c>
      <c r="G105" s="32">
        <f t="shared" si="15"/>
        <v>245759.93000000005</v>
      </c>
    </row>
    <row r="106" spans="1:7" x14ac:dyDescent="0.25">
      <c r="A106" s="30">
        <f t="shared" si="11"/>
        <v>45839</v>
      </c>
      <c r="B106" s="31">
        <v>91</v>
      </c>
      <c r="C106" s="8">
        <f t="shared" si="12"/>
        <v>245759.93000000005</v>
      </c>
      <c r="D106" s="32">
        <f t="shared" si="13"/>
        <v>860.16</v>
      </c>
      <c r="E106" s="32">
        <f t="shared" si="14"/>
        <v>4155.9400000000005</v>
      </c>
      <c r="F106" s="32">
        <f t="shared" si="10"/>
        <v>5016.1000000000004</v>
      </c>
      <c r="G106" s="32">
        <f t="shared" si="15"/>
        <v>241603.99000000005</v>
      </c>
    </row>
    <row r="107" spans="1:7" x14ac:dyDescent="0.25">
      <c r="A107" s="30">
        <f t="shared" si="11"/>
        <v>45870</v>
      </c>
      <c r="B107" s="31">
        <v>92</v>
      </c>
      <c r="C107" s="8">
        <f t="shared" si="12"/>
        <v>241603.99000000005</v>
      </c>
      <c r="D107" s="32">
        <f t="shared" si="13"/>
        <v>845.61</v>
      </c>
      <c r="E107" s="32">
        <f t="shared" si="14"/>
        <v>4170.4900000000007</v>
      </c>
      <c r="F107" s="32">
        <f t="shared" si="10"/>
        <v>5016.1000000000004</v>
      </c>
      <c r="G107" s="32">
        <f t="shared" si="15"/>
        <v>237433.50000000006</v>
      </c>
    </row>
    <row r="108" spans="1:7" x14ac:dyDescent="0.25">
      <c r="A108" s="30">
        <f t="shared" si="11"/>
        <v>45901</v>
      </c>
      <c r="B108" s="31">
        <v>93</v>
      </c>
      <c r="C108" s="8">
        <f t="shared" si="12"/>
        <v>237433.50000000006</v>
      </c>
      <c r="D108" s="32">
        <f t="shared" si="13"/>
        <v>831.02</v>
      </c>
      <c r="E108" s="32">
        <f t="shared" si="14"/>
        <v>4185.08</v>
      </c>
      <c r="F108" s="32">
        <f t="shared" si="10"/>
        <v>5016.1000000000004</v>
      </c>
      <c r="G108" s="32">
        <f t="shared" si="15"/>
        <v>233248.42000000007</v>
      </c>
    </row>
    <row r="109" spans="1:7" x14ac:dyDescent="0.25">
      <c r="A109" s="30">
        <f t="shared" si="11"/>
        <v>45931</v>
      </c>
      <c r="B109" s="31">
        <v>94</v>
      </c>
      <c r="C109" s="8">
        <f t="shared" si="12"/>
        <v>233248.42000000007</v>
      </c>
      <c r="D109" s="32">
        <f t="shared" si="13"/>
        <v>816.37</v>
      </c>
      <c r="E109" s="32">
        <f t="shared" si="14"/>
        <v>4199.7300000000005</v>
      </c>
      <c r="F109" s="32">
        <f t="shared" si="10"/>
        <v>5016.1000000000004</v>
      </c>
      <c r="G109" s="32">
        <f t="shared" si="15"/>
        <v>229048.69000000006</v>
      </c>
    </row>
    <row r="110" spans="1:7" x14ac:dyDescent="0.25">
      <c r="A110" s="30">
        <f t="shared" si="11"/>
        <v>45962</v>
      </c>
      <c r="B110" s="31">
        <v>95</v>
      </c>
      <c r="C110" s="8">
        <f t="shared" si="12"/>
        <v>229048.69000000006</v>
      </c>
      <c r="D110" s="32">
        <f t="shared" si="13"/>
        <v>801.67</v>
      </c>
      <c r="E110" s="32">
        <f t="shared" si="14"/>
        <v>4214.43</v>
      </c>
      <c r="F110" s="32">
        <f t="shared" si="10"/>
        <v>5016.1000000000004</v>
      </c>
      <c r="G110" s="32">
        <f t="shared" si="15"/>
        <v>224834.26000000007</v>
      </c>
    </row>
    <row r="111" spans="1:7" x14ac:dyDescent="0.25">
      <c r="A111" s="30">
        <f t="shared" si="11"/>
        <v>45992</v>
      </c>
      <c r="B111" s="31">
        <v>96</v>
      </c>
      <c r="C111" s="8">
        <f t="shared" si="12"/>
        <v>224834.26000000007</v>
      </c>
      <c r="D111" s="32">
        <f t="shared" si="13"/>
        <v>786.92</v>
      </c>
      <c r="E111" s="32">
        <f t="shared" si="14"/>
        <v>4229.18</v>
      </c>
      <c r="F111" s="32">
        <f t="shared" si="10"/>
        <v>5016.1000000000004</v>
      </c>
      <c r="G111" s="32">
        <f t="shared" si="15"/>
        <v>220605.08000000007</v>
      </c>
    </row>
    <row r="112" spans="1:7" x14ac:dyDescent="0.25">
      <c r="A112" s="30">
        <f t="shared" si="11"/>
        <v>46023</v>
      </c>
      <c r="B112" s="31">
        <v>97</v>
      </c>
      <c r="C112" s="8">
        <f t="shared" si="12"/>
        <v>220605.08000000007</v>
      </c>
      <c r="D112" s="32">
        <f t="shared" si="13"/>
        <v>772.12</v>
      </c>
      <c r="E112" s="32">
        <f t="shared" si="14"/>
        <v>4243.9800000000005</v>
      </c>
      <c r="F112" s="32">
        <f t="shared" si="10"/>
        <v>5016.1000000000004</v>
      </c>
      <c r="G112" s="32">
        <f t="shared" si="15"/>
        <v>216361.10000000006</v>
      </c>
    </row>
    <row r="113" spans="1:7" x14ac:dyDescent="0.25">
      <c r="A113" s="30">
        <f t="shared" si="11"/>
        <v>46054</v>
      </c>
      <c r="B113" s="31">
        <v>98</v>
      </c>
      <c r="C113" s="8">
        <f t="shared" si="12"/>
        <v>216361.10000000006</v>
      </c>
      <c r="D113" s="32">
        <f t="shared" si="13"/>
        <v>757.26</v>
      </c>
      <c r="E113" s="32">
        <f t="shared" si="14"/>
        <v>4258.84</v>
      </c>
      <c r="F113" s="32">
        <f t="shared" si="10"/>
        <v>5016.1000000000004</v>
      </c>
      <c r="G113" s="32">
        <f t="shared" si="15"/>
        <v>212102.26000000007</v>
      </c>
    </row>
    <row r="114" spans="1:7" x14ac:dyDescent="0.25">
      <c r="A114" s="30">
        <f t="shared" si="11"/>
        <v>46082</v>
      </c>
      <c r="B114" s="31">
        <v>99</v>
      </c>
      <c r="C114" s="8">
        <f t="shared" si="12"/>
        <v>212102.26000000007</v>
      </c>
      <c r="D114" s="32">
        <f t="shared" si="13"/>
        <v>742.36</v>
      </c>
      <c r="E114" s="32">
        <f t="shared" si="14"/>
        <v>4273.7400000000007</v>
      </c>
      <c r="F114" s="32">
        <f t="shared" si="10"/>
        <v>5016.1000000000004</v>
      </c>
      <c r="G114" s="32">
        <f t="shared" si="15"/>
        <v>207828.52000000008</v>
      </c>
    </row>
    <row r="115" spans="1:7" x14ac:dyDescent="0.25">
      <c r="A115" s="30">
        <f t="shared" si="11"/>
        <v>46113</v>
      </c>
      <c r="B115" s="31">
        <v>100</v>
      </c>
      <c r="C115" s="8">
        <f t="shared" si="12"/>
        <v>207828.52000000008</v>
      </c>
      <c r="D115" s="32">
        <f t="shared" si="13"/>
        <v>727.4</v>
      </c>
      <c r="E115" s="32">
        <f t="shared" si="14"/>
        <v>4288.7000000000007</v>
      </c>
      <c r="F115" s="32">
        <f t="shared" si="10"/>
        <v>5016.1000000000004</v>
      </c>
      <c r="G115" s="32">
        <f t="shared" si="15"/>
        <v>203539.82000000007</v>
      </c>
    </row>
    <row r="116" spans="1:7" x14ac:dyDescent="0.25">
      <c r="A116" s="30">
        <f t="shared" si="11"/>
        <v>46143</v>
      </c>
      <c r="B116" s="31">
        <v>101</v>
      </c>
      <c r="C116" s="8">
        <f t="shared" si="12"/>
        <v>203539.82000000007</v>
      </c>
      <c r="D116" s="32">
        <f t="shared" si="13"/>
        <v>712.39</v>
      </c>
      <c r="E116" s="32">
        <f t="shared" si="14"/>
        <v>4303.71</v>
      </c>
      <c r="F116" s="32">
        <f t="shared" si="10"/>
        <v>5016.1000000000004</v>
      </c>
      <c r="G116" s="32">
        <f t="shared" si="15"/>
        <v>199236.11000000007</v>
      </c>
    </row>
    <row r="117" spans="1:7" x14ac:dyDescent="0.25">
      <c r="A117" s="30">
        <f t="shared" si="11"/>
        <v>46174</v>
      </c>
      <c r="B117" s="31">
        <v>102</v>
      </c>
      <c r="C117" s="8">
        <f t="shared" si="12"/>
        <v>199236.11000000007</v>
      </c>
      <c r="D117" s="32">
        <f t="shared" si="13"/>
        <v>697.33</v>
      </c>
      <c r="E117" s="32">
        <f t="shared" si="14"/>
        <v>4318.7700000000004</v>
      </c>
      <c r="F117" s="32">
        <f t="shared" si="10"/>
        <v>5016.1000000000004</v>
      </c>
      <c r="G117" s="32">
        <f t="shared" si="15"/>
        <v>194917.34000000008</v>
      </c>
    </row>
    <row r="118" spans="1:7" x14ac:dyDescent="0.25">
      <c r="A118" s="30">
        <f t="shared" si="11"/>
        <v>46204</v>
      </c>
      <c r="B118" s="31">
        <v>103</v>
      </c>
      <c r="C118" s="8">
        <f t="shared" si="12"/>
        <v>194917.34000000008</v>
      </c>
      <c r="D118" s="32">
        <f t="shared" si="13"/>
        <v>682.21</v>
      </c>
      <c r="E118" s="32">
        <f t="shared" si="14"/>
        <v>4333.8900000000003</v>
      </c>
      <c r="F118" s="32">
        <f t="shared" si="10"/>
        <v>5016.1000000000004</v>
      </c>
      <c r="G118" s="32">
        <f t="shared" si="15"/>
        <v>190583.45000000007</v>
      </c>
    </row>
    <row r="119" spans="1:7" x14ac:dyDescent="0.25">
      <c r="A119" s="30">
        <f t="shared" si="11"/>
        <v>46235</v>
      </c>
      <c r="B119" s="31">
        <v>104</v>
      </c>
      <c r="C119" s="8">
        <f t="shared" si="12"/>
        <v>190583.45000000007</v>
      </c>
      <c r="D119" s="32">
        <f t="shared" si="13"/>
        <v>667.04</v>
      </c>
      <c r="E119" s="32">
        <f t="shared" si="14"/>
        <v>4349.0600000000004</v>
      </c>
      <c r="F119" s="32">
        <f t="shared" si="10"/>
        <v>5016.1000000000004</v>
      </c>
      <c r="G119" s="32">
        <f t="shared" si="15"/>
        <v>186234.39000000007</v>
      </c>
    </row>
    <row r="120" spans="1:7" x14ac:dyDescent="0.25">
      <c r="A120" s="30">
        <f t="shared" si="11"/>
        <v>46266</v>
      </c>
      <c r="B120" s="31">
        <v>105</v>
      </c>
      <c r="C120" s="8">
        <f t="shared" si="12"/>
        <v>186234.39000000007</v>
      </c>
      <c r="D120" s="32">
        <f t="shared" si="13"/>
        <v>651.82000000000005</v>
      </c>
      <c r="E120" s="32">
        <f t="shared" si="14"/>
        <v>4364.2800000000007</v>
      </c>
      <c r="F120" s="32">
        <f t="shared" si="10"/>
        <v>5016.1000000000004</v>
      </c>
      <c r="G120" s="32">
        <f t="shared" si="15"/>
        <v>181870.11000000007</v>
      </c>
    </row>
    <row r="121" spans="1:7" x14ac:dyDescent="0.25">
      <c r="A121" s="30">
        <f t="shared" si="11"/>
        <v>46296</v>
      </c>
      <c r="B121" s="31">
        <v>106</v>
      </c>
      <c r="C121" s="8">
        <f t="shared" si="12"/>
        <v>181870.11000000007</v>
      </c>
      <c r="D121" s="32">
        <f t="shared" si="13"/>
        <v>636.54999999999995</v>
      </c>
      <c r="E121" s="32">
        <f t="shared" si="14"/>
        <v>4379.55</v>
      </c>
      <c r="F121" s="32">
        <f t="shared" si="10"/>
        <v>5016.1000000000004</v>
      </c>
      <c r="G121" s="32">
        <f t="shared" si="15"/>
        <v>177490.56000000008</v>
      </c>
    </row>
    <row r="122" spans="1:7" x14ac:dyDescent="0.25">
      <c r="A122" s="30">
        <f t="shared" si="11"/>
        <v>46327</v>
      </c>
      <c r="B122" s="31">
        <v>107</v>
      </c>
      <c r="C122" s="8">
        <f t="shared" si="12"/>
        <v>177490.56000000008</v>
      </c>
      <c r="D122" s="32">
        <f t="shared" si="13"/>
        <v>621.22</v>
      </c>
      <c r="E122" s="32">
        <f t="shared" si="14"/>
        <v>4394.88</v>
      </c>
      <c r="F122" s="32">
        <f t="shared" si="10"/>
        <v>5016.1000000000004</v>
      </c>
      <c r="G122" s="32">
        <f t="shared" si="15"/>
        <v>173095.68000000008</v>
      </c>
    </row>
    <row r="123" spans="1:7" x14ac:dyDescent="0.25">
      <c r="A123" s="30">
        <f t="shared" si="11"/>
        <v>46357</v>
      </c>
      <c r="B123" s="31">
        <v>108</v>
      </c>
      <c r="C123" s="8">
        <f t="shared" si="12"/>
        <v>173095.68000000008</v>
      </c>
      <c r="D123" s="32">
        <f t="shared" si="13"/>
        <v>605.83000000000004</v>
      </c>
      <c r="E123" s="32">
        <f t="shared" si="14"/>
        <v>4410.2700000000004</v>
      </c>
      <c r="F123" s="32">
        <f t="shared" si="10"/>
        <v>5016.1000000000004</v>
      </c>
      <c r="G123" s="32">
        <f t="shared" si="15"/>
        <v>168685.41000000009</v>
      </c>
    </row>
    <row r="124" spans="1:7" x14ac:dyDescent="0.25">
      <c r="A124" s="30">
        <f t="shared" si="11"/>
        <v>46388</v>
      </c>
      <c r="B124" s="31">
        <v>109</v>
      </c>
      <c r="C124" s="8">
        <f t="shared" si="12"/>
        <v>168685.41000000009</v>
      </c>
      <c r="D124" s="32">
        <f t="shared" si="13"/>
        <v>590.4</v>
      </c>
      <c r="E124" s="32">
        <f t="shared" si="14"/>
        <v>4425.7000000000007</v>
      </c>
      <c r="F124" s="32">
        <f t="shared" si="10"/>
        <v>5016.1000000000004</v>
      </c>
      <c r="G124" s="32">
        <f t="shared" si="15"/>
        <v>164259.71000000008</v>
      </c>
    </row>
    <row r="125" spans="1:7" x14ac:dyDescent="0.25">
      <c r="A125" s="30">
        <f t="shared" si="11"/>
        <v>46419</v>
      </c>
      <c r="B125" s="31">
        <v>110</v>
      </c>
      <c r="C125" s="8">
        <f t="shared" si="12"/>
        <v>164259.71000000008</v>
      </c>
      <c r="D125" s="32">
        <f t="shared" si="13"/>
        <v>574.91</v>
      </c>
      <c r="E125" s="32">
        <f t="shared" si="14"/>
        <v>4441.1900000000005</v>
      </c>
      <c r="F125" s="32">
        <f t="shared" si="10"/>
        <v>5016.1000000000004</v>
      </c>
      <c r="G125" s="32">
        <f t="shared" si="15"/>
        <v>159818.52000000008</v>
      </c>
    </row>
    <row r="126" spans="1:7" x14ac:dyDescent="0.25">
      <c r="A126" s="30">
        <f t="shared" si="11"/>
        <v>46447</v>
      </c>
      <c r="B126" s="31">
        <v>111</v>
      </c>
      <c r="C126" s="8">
        <f t="shared" si="12"/>
        <v>159818.52000000008</v>
      </c>
      <c r="D126" s="32">
        <f t="shared" si="13"/>
        <v>559.36</v>
      </c>
      <c r="E126" s="32">
        <f t="shared" si="14"/>
        <v>4456.7400000000007</v>
      </c>
      <c r="F126" s="32">
        <f t="shared" si="10"/>
        <v>5016.1000000000004</v>
      </c>
      <c r="G126" s="32">
        <f t="shared" si="15"/>
        <v>155361.78000000009</v>
      </c>
    </row>
    <row r="127" spans="1:7" x14ac:dyDescent="0.25">
      <c r="A127" s="30">
        <f t="shared" si="11"/>
        <v>46478</v>
      </c>
      <c r="B127" s="31">
        <v>112</v>
      </c>
      <c r="C127" s="8">
        <f t="shared" si="12"/>
        <v>155361.78000000009</v>
      </c>
      <c r="D127" s="32">
        <f t="shared" si="13"/>
        <v>543.77</v>
      </c>
      <c r="E127" s="32">
        <f t="shared" si="14"/>
        <v>4472.33</v>
      </c>
      <c r="F127" s="32">
        <f t="shared" si="10"/>
        <v>5016.1000000000004</v>
      </c>
      <c r="G127" s="32">
        <f t="shared" si="15"/>
        <v>150889.4500000001</v>
      </c>
    </row>
    <row r="128" spans="1:7" x14ac:dyDescent="0.25">
      <c r="A128" s="30">
        <f t="shared" si="11"/>
        <v>46508</v>
      </c>
      <c r="B128" s="31">
        <v>113</v>
      </c>
      <c r="C128" s="8">
        <f t="shared" si="12"/>
        <v>150889.4500000001</v>
      </c>
      <c r="D128" s="32">
        <f t="shared" si="13"/>
        <v>528.11</v>
      </c>
      <c r="E128" s="32">
        <f t="shared" si="14"/>
        <v>4487.9900000000007</v>
      </c>
      <c r="F128" s="32">
        <f t="shared" si="10"/>
        <v>5016.1000000000004</v>
      </c>
      <c r="G128" s="32">
        <f t="shared" si="15"/>
        <v>146401.46000000011</v>
      </c>
    </row>
    <row r="129" spans="1:7" x14ac:dyDescent="0.25">
      <c r="A129" s="30">
        <f t="shared" si="11"/>
        <v>46539</v>
      </c>
      <c r="B129" s="31">
        <v>114</v>
      </c>
      <c r="C129" s="8">
        <f t="shared" si="12"/>
        <v>146401.46000000011</v>
      </c>
      <c r="D129" s="32">
        <f t="shared" si="13"/>
        <v>512.41</v>
      </c>
      <c r="E129" s="32">
        <f t="shared" si="14"/>
        <v>4503.6900000000005</v>
      </c>
      <c r="F129" s="32">
        <f t="shared" si="10"/>
        <v>5016.1000000000004</v>
      </c>
      <c r="G129" s="32">
        <f t="shared" si="15"/>
        <v>141897.77000000011</v>
      </c>
    </row>
    <row r="130" spans="1:7" x14ac:dyDescent="0.25">
      <c r="A130" s="30">
        <f t="shared" si="11"/>
        <v>46569</v>
      </c>
      <c r="B130" s="31">
        <v>115</v>
      </c>
      <c r="C130" s="8">
        <f t="shared" si="12"/>
        <v>141897.77000000011</v>
      </c>
      <c r="D130" s="32">
        <f t="shared" si="13"/>
        <v>496.64</v>
      </c>
      <c r="E130" s="32">
        <f t="shared" si="14"/>
        <v>4519.46</v>
      </c>
      <c r="F130" s="32">
        <f t="shared" si="10"/>
        <v>5016.1000000000004</v>
      </c>
      <c r="G130" s="32">
        <f t="shared" si="15"/>
        <v>137378.31000000011</v>
      </c>
    </row>
    <row r="131" spans="1:7" x14ac:dyDescent="0.25">
      <c r="A131" s="30">
        <f t="shared" si="11"/>
        <v>46600</v>
      </c>
      <c r="B131" s="31">
        <v>116</v>
      </c>
      <c r="C131" s="8">
        <f t="shared" si="12"/>
        <v>137378.31000000011</v>
      </c>
      <c r="D131" s="32">
        <f t="shared" si="13"/>
        <v>480.82</v>
      </c>
      <c r="E131" s="32">
        <f t="shared" si="14"/>
        <v>4535.2800000000007</v>
      </c>
      <c r="F131" s="32">
        <f t="shared" si="10"/>
        <v>5016.1000000000004</v>
      </c>
      <c r="G131" s="32">
        <f t="shared" si="15"/>
        <v>132843.03000000012</v>
      </c>
    </row>
    <row r="132" spans="1:7" x14ac:dyDescent="0.25">
      <c r="A132" s="30">
        <f t="shared" si="11"/>
        <v>46631</v>
      </c>
      <c r="B132" s="31">
        <v>117</v>
      </c>
      <c r="C132" s="8">
        <f t="shared" si="12"/>
        <v>132843.03000000012</v>
      </c>
      <c r="D132" s="32">
        <f t="shared" si="13"/>
        <v>464.95</v>
      </c>
      <c r="E132" s="32">
        <f t="shared" si="14"/>
        <v>4551.1500000000005</v>
      </c>
      <c r="F132" s="32">
        <f t="shared" si="10"/>
        <v>5016.1000000000004</v>
      </c>
      <c r="G132" s="32">
        <f t="shared" si="15"/>
        <v>128291.88000000012</v>
      </c>
    </row>
    <row r="133" spans="1:7" x14ac:dyDescent="0.25">
      <c r="A133" s="30">
        <f t="shared" si="11"/>
        <v>46661</v>
      </c>
      <c r="B133" s="31">
        <v>118</v>
      </c>
      <c r="C133" s="8">
        <f t="shared" si="12"/>
        <v>128291.88000000012</v>
      </c>
      <c r="D133" s="32">
        <f t="shared" si="13"/>
        <v>449.02</v>
      </c>
      <c r="E133" s="32">
        <f t="shared" si="14"/>
        <v>4567.08</v>
      </c>
      <c r="F133" s="32">
        <f t="shared" si="10"/>
        <v>5016.1000000000004</v>
      </c>
      <c r="G133" s="32">
        <f t="shared" si="15"/>
        <v>123724.80000000012</v>
      </c>
    </row>
    <row r="134" spans="1:7" x14ac:dyDescent="0.25">
      <c r="A134" s="30">
        <f t="shared" si="11"/>
        <v>46692</v>
      </c>
      <c r="B134" s="31">
        <v>119</v>
      </c>
      <c r="C134" s="8">
        <f t="shared" si="12"/>
        <v>123724.80000000012</v>
      </c>
      <c r="D134" s="32">
        <f t="shared" si="13"/>
        <v>433.04</v>
      </c>
      <c r="E134" s="32">
        <f t="shared" si="14"/>
        <v>4583.0600000000004</v>
      </c>
      <c r="F134" s="32">
        <f t="shared" si="10"/>
        <v>5016.1000000000004</v>
      </c>
      <c r="G134" s="32">
        <f t="shared" si="15"/>
        <v>119141.74000000012</v>
      </c>
    </row>
    <row r="135" spans="1:7" x14ac:dyDescent="0.25">
      <c r="A135" s="30">
        <f t="shared" si="11"/>
        <v>46722</v>
      </c>
      <c r="B135" s="31">
        <v>120</v>
      </c>
      <c r="C135" s="8">
        <f t="shared" si="12"/>
        <v>119141.74000000012</v>
      </c>
      <c r="D135" s="32">
        <f t="shared" si="13"/>
        <v>417</v>
      </c>
      <c r="E135" s="32">
        <f t="shared" si="14"/>
        <v>4599.1000000000004</v>
      </c>
      <c r="F135" s="32">
        <f t="shared" si="10"/>
        <v>5016.1000000000004</v>
      </c>
      <c r="G135" s="32">
        <f t="shared" si="15"/>
        <v>114542.64000000012</v>
      </c>
    </row>
  </sheetData>
  <conditionalFormatting sqref="N3">
    <cfRule type="expression" dxfId="1" priority="1">
      <formula>AND($AT3&lt;&gt;"",$BC3="")</formula>
    </cfRule>
    <cfRule type="expression" dxfId="0" priority="2">
      <formula>$AT3&lt;&gt;""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 xsi:nil="true"/>
  </documentManagement>
</p:properti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00F489AC-501A-46CE-A429-7743FF179BC6}">
  <ds:schemaRefs>
    <ds:schemaRef ds:uri="9b75d5ef-9f4b-4445-abe8-84a77c29284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3</vt:lpstr>
      <vt:lpstr>Annuiteetgraafik</vt:lpstr>
    </vt:vector>
  </TitlesOfParts>
  <Company>Riigi Kinnisvara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Helen Nook</cp:lastModifiedBy>
  <cp:lastPrinted>2010-12-22T22:08:13Z</cp:lastPrinted>
  <dcterms:created xsi:type="dcterms:W3CDTF">2009-11-20T06:24:07Z</dcterms:created>
  <dcterms:modified xsi:type="dcterms:W3CDTF">2019-01-30T16:36:48Z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